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aleskminek/Paneláky/Družstevní 33, Litoměřice/Rozpočet/"/>
    </mc:Choice>
  </mc:AlternateContent>
  <xr:revisionPtr revIDLastSave="0" documentId="8_{5870990B-7AD0-4D4C-B3F8-BF86929D99BC}" xr6:coauthVersionLast="47" xr6:coauthVersionMax="47" xr10:uidLastSave="{00000000-0000-0000-0000-000000000000}"/>
  <bookViews>
    <workbookView xWindow="0" yWindow="500" windowWidth="25600" windowHeight="16560" xr2:uid="{00000000-000D-0000-FFFF-FFFF00000000}"/>
  </bookViews>
  <sheets>
    <sheet name="Rekapitulace stavby" sheetId="1" r:id="rId1"/>
    <sheet name="1036 - Zateplení BD ul. D..." sheetId="2" r:id="rId2"/>
    <sheet name="Pokyny pro vyplnění" sheetId="3" r:id="rId3"/>
  </sheets>
  <definedNames>
    <definedName name="_xlnm._FilterDatabase" localSheetId="1" hidden="1">'1036 - Zateplení BD ul. D...'!$C$99:$K$625</definedName>
    <definedName name="_xlnm.Print_Titles" localSheetId="1">'1036 - Zateplení BD ul. D...'!$99:$99</definedName>
    <definedName name="_xlnm.Print_Titles" localSheetId="0">'Rekapitulace stavby'!$52:$52</definedName>
    <definedName name="_xlnm.Print_Area" localSheetId="1">'1036 - Zateplení BD ul. D...'!$C$4:$J$37,'1036 - Zateplení BD ul. D...'!$C$43:$J$83,'1036 - Zateplení BD ul. D...'!$C$89:$J$625</definedName>
    <definedName name="_xlnm.Print_Area" localSheetId="2">'Pokyny pro vyplnění'!$B$2:$K$71,'Pokyny pro vyplnění'!$B$74:$K$118,'Pokyny pro vyplnění'!$B$121:$K$161,'Pokyny pro vyplnění'!$B$164:$K$218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 s="1"/>
  <c r="J33" i="2"/>
  <c r="AX55" i="1" s="1"/>
  <c r="BI624" i="2"/>
  <c r="BH624" i="2"/>
  <c r="BG624" i="2"/>
  <c r="BE624" i="2"/>
  <c r="T624" i="2"/>
  <c r="T623" i="2"/>
  <c r="R624" i="2"/>
  <c r="R623" i="2"/>
  <c r="P624" i="2"/>
  <c r="P623" i="2"/>
  <c r="BI621" i="2"/>
  <c r="BH621" i="2"/>
  <c r="BG621" i="2"/>
  <c r="BE621" i="2"/>
  <c r="T621" i="2"/>
  <c r="T620" i="2"/>
  <c r="R621" i="2"/>
  <c r="R620" i="2"/>
  <c r="P621" i="2"/>
  <c r="P620" i="2" s="1"/>
  <c r="BI618" i="2"/>
  <c r="BH618" i="2"/>
  <c r="BG618" i="2"/>
  <c r="BE618" i="2"/>
  <c r="T618" i="2"/>
  <c r="R618" i="2"/>
  <c r="P618" i="2"/>
  <c r="BI616" i="2"/>
  <c r="BH616" i="2"/>
  <c r="BG616" i="2"/>
  <c r="BE616" i="2"/>
  <c r="T616" i="2"/>
  <c r="R616" i="2"/>
  <c r="P616" i="2"/>
  <c r="BI614" i="2"/>
  <c r="BH614" i="2"/>
  <c r="BG614" i="2"/>
  <c r="BE614" i="2"/>
  <c r="T614" i="2"/>
  <c r="R614" i="2"/>
  <c r="P614" i="2"/>
  <c r="BI612" i="2"/>
  <c r="BH612" i="2"/>
  <c r="BG612" i="2"/>
  <c r="BE612" i="2"/>
  <c r="T612" i="2"/>
  <c r="R612" i="2"/>
  <c r="P612" i="2"/>
  <c r="BI609" i="2"/>
  <c r="BH609" i="2"/>
  <c r="BG609" i="2"/>
  <c r="BE609" i="2"/>
  <c r="T609" i="2"/>
  <c r="R609" i="2"/>
  <c r="P609" i="2"/>
  <c r="BI607" i="2"/>
  <c r="BH607" i="2"/>
  <c r="BG607" i="2"/>
  <c r="BE607" i="2"/>
  <c r="T607" i="2"/>
  <c r="R607" i="2"/>
  <c r="P607" i="2"/>
  <c r="BI605" i="2"/>
  <c r="BH605" i="2"/>
  <c r="BG605" i="2"/>
  <c r="BE605" i="2"/>
  <c r="T605" i="2"/>
  <c r="R605" i="2"/>
  <c r="P605" i="2"/>
  <c r="BI603" i="2"/>
  <c r="BH603" i="2"/>
  <c r="BG603" i="2"/>
  <c r="BE603" i="2"/>
  <c r="T603" i="2"/>
  <c r="R603" i="2"/>
  <c r="P603" i="2"/>
  <c r="BI601" i="2"/>
  <c r="BH601" i="2"/>
  <c r="BG601" i="2"/>
  <c r="BE601" i="2"/>
  <c r="T601" i="2"/>
  <c r="R601" i="2"/>
  <c r="P601" i="2"/>
  <c r="BI599" i="2"/>
  <c r="BH599" i="2"/>
  <c r="BG599" i="2"/>
  <c r="BE599" i="2"/>
  <c r="T599" i="2"/>
  <c r="R599" i="2"/>
  <c r="P599" i="2"/>
  <c r="BI596" i="2"/>
  <c r="BH596" i="2"/>
  <c r="BG596" i="2"/>
  <c r="BE596" i="2"/>
  <c r="T596" i="2"/>
  <c r="R596" i="2"/>
  <c r="P596" i="2"/>
  <c r="BI594" i="2"/>
  <c r="BH594" i="2"/>
  <c r="BG594" i="2"/>
  <c r="BE594" i="2"/>
  <c r="T594" i="2"/>
  <c r="R594" i="2"/>
  <c r="P594" i="2"/>
  <c r="BI592" i="2"/>
  <c r="BH592" i="2"/>
  <c r="BG592" i="2"/>
  <c r="BE592" i="2"/>
  <c r="T592" i="2"/>
  <c r="R592" i="2"/>
  <c r="P592" i="2"/>
  <c r="BI589" i="2"/>
  <c r="BH589" i="2"/>
  <c r="BG589" i="2"/>
  <c r="BE589" i="2"/>
  <c r="T589" i="2"/>
  <c r="R589" i="2"/>
  <c r="P589" i="2"/>
  <c r="BI587" i="2"/>
  <c r="BH587" i="2"/>
  <c r="BG587" i="2"/>
  <c r="BE587" i="2"/>
  <c r="T587" i="2"/>
  <c r="R587" i="2"/>
  <c r="P587" i="2"/>
  <c r="BI582" i="2"/>
  <c r="BH582" i="2"/>
  <c r="BG582" i="2"/>
  <c r="BE582" i="2"/>
  <c r="T582" i="2"/>
  <c r="R582" i="2"/>
  <c r="P582" i="2"/>
  <c r="BI579" i="2"/>
  <c r="BH579" i="2"/>
  <c r="BG579" i="2"/>
  <c r="BE579" i="2"/>
  <c r="T579" i="2"/>
  <c r="R579" i="2"/>
  <c r="P579" i="2"/>
  <c r="BI576" i="2"/>
  <c r="BH576" i="2"/>
  <c r="BG576" i="2"/>
  <c r="BE576" i="2"/>
  <c r="T576" i="2"/>
  <c r="R576" i="2"/>
  <c r="P576" i="2"/>
  <c r="BI574" i="2"/>
  <c r="BH574" i="2"/>
  <c r="BG574" i="2"/>
  <c r="BE574" i="2"/>
  <c r="T574" i="2"/>
  <c r="R574" i="2"/>
  <c r="P574" i="2"/>
  <c r="BI569" i="2"/>
  <c r="BH569" i="2"/>
  <c r="BG569" i="2"/>
  <c r="BE569" i="2"/>
  <c r="T569" i="2"/>
  <c r="R569" i="2"/>
  <c r="P569" i="2"/>
  <c r="BI566" i="2"/>
  <c r="BH566" i="2"/>
  <c r="BG566" i="2"/>
  <c r="BE566" i="2"/>
  <c r="T566" i="2"/>
  <c r="R566" i="2"/>
  <c r="P566" i="2"/>
  <c r="BI561" i="2"/>
  <c r="BH561" i="2"/>
  <c r="BG561" i="2"/>
  <c r="BE561" i="2"/>
  <c r="T561" i="2"/>
  <c r="R561" i="2"/>
  <c r="P561" i="2"/>
  <c r="BI559" i="2"/>
  <c r="BH559" i="2"/>
  <c r="BG559" i="2"/>
  <c r="BE559" i="2"/>
  <c r="T559" i="2"/>
  <c r="R559" i="2"/>
  <c r="P559" i="2"/>
  <c r="BI556" i="2"/>
  <c r="BH556" i="2"/>
  <c r="BG556" i="2"/>
  <c r="BE556" i="2"/>
  <c r="T556" i="2"/>
  <c r="R556" i="2"/>
  <c r="P556" i="2"/>
  <c r="BI551" i="2"/>
  <c r="BH551" i="2"/>
  <c r="BG551" i="2"/>
  <c r="BE551" i="2"/>
  <c r="T551" i="2"/>
  <c r="R551" i="2"/>
  <c r="P551" i="2"/>
  <c r="BI548" i="2"/>
  <c r="BH548" i="2"/>
  <c r="BG548" i="2"/>
  <c r="BE548" i="2"/>
  <c r="T548" i="2"/>
  <c r="R548" i="2"/>
  <c r="P548" i="2"/>
  <c r="BI546" i="2"/>
  <c r="BH546" i="2"/>
  <c r="BG546" i="2"/>
  <c r="BE546" i="2"/>
  <c r="T546" i="2"/>
  <c r="R546" i="2"/>
  <c r="P546" i="2"/>
  <c r="BI543" i="2"/>
  <c r="BH543" i="2"/>
  <c r="BG543" i="2"/>
  <c r="BE543" i="2"/>
  <c r="T543" i="2"/>
  <c r="R543" i="2"/>
  <c r="P543" i="2"/>
  <c r="BI541" i="2"/>
  <c r="BH541" i="2"/>
  <c r="BG541" i="2"/>
  <c r="BE541" i="2"/>
  <c r="T541" i="2"/>
  <c r="R541" i="2"/>
  <c r="P541" i="2"/>
  <c r="BI539" i="2"/>
  <c r="BH539" i="2"/>
  <c r="BG539" i="2"/>
  <c r="BE539" i="2"/>
  <c r="T539" i="2"/>
  <c r="R539" i="2"/>
  <c r="P539" i="2"/>
  <c r="BI537" i="2"/>
  <c r="BH537" i="2"/>
  <c r="BG537" i="2"/>
  <c r="BE537" i="2"/>
  <c r="T537" i="2"/>
  <c r="R537" i="2"/>
  <c r="P537" i="2"/>
  <c r="BI535" i="2"/>
  <c r="BH535" i="2"/>
  <c r="BG535" i="2"/>
  <c r="BE535" i="2"/>
  <c r="T535" i="2"/>
  <c r="R535" i="2"/>
  <c r="P535" i="2"/>
  <c r="BI532" i="2"/>
  <c r="BH532" i="2"/>
  <c r="BG532" i="2"/>
  <c r="BE532" i="2"/>
  <c r="T532" i="2"/>
  <c r="R532" i="2"/>
  <c r="P532" i="2"/>
  <c r="BI530" i="2"/>
  <c r="BH530" i="2"/>
  <c r="BG530" i="2"/>
  <c r="BE530" i="2"/>
  <c r="T530" i="2"/>
  <c r="R530" i="2"/>
  <c r="P530" i="2"/>
  <c r="BI528" i="2"/>
  <c r="BH528" i="2"/>
  <c r="BG528" i="2"/>
  <c r="BE528" i="2"/>
  <c r="T528" i="2"/>
  <c r="R528" i="2"/>
  <c r="P528" i="2"/>
  <c r="BI526" i="2"/>
  <c r="BH526" i="2"/>
  <c r="BG526" i="2"/>
  <c r="BE526" i="2"/>
  <c r="T526" i="2"/>
  <c r="R526" i="2"/>
  <c r="P526" i="2"/>
  <c r="BI524" i="2"/>
  <c r="BH524" i="2"/>
  <c r="BG524" i="2"/>
  <c r="BE524" i="2"/>
  <c r="T524" i="2"/>
  <c r="R524" i="2"/>
  <c r="P524" i="2"/>
  <c r="BI522" i="2"/>
  <c r="BH522" i="2"/>
  <c r="BG522" i="2"/>
  <c r="BE522" i="2"/>
  <c r="T522" i="2"/>
  <c r="R522" i="2"/>
  <c r="P522" i="2"/>
  <c r="BI520" i="2"/>
  <c r="BH520" i="2"/>
  <c r="BG520" i="2"/>
  <c r="BE520" i="2"/>
  <c r="T520" i="2"/>
  <c r="R520" i="2"/>
  <c r="P520" i="2"/>
  <c r="BI518" i="2"/>
  <c r="BH518" i="2"/>
  <c r="BG518" i="2"/>
  <c r="BE518" i="2"/>
  <c r="T518" i="2"/>
  <c r="R518" i="2"/>
  <c r="P518" i="2"/>
  <c r="BI514" i="2"/>
  <c r="BH514" i="2"/>
  <c r="BG514" i="2"/>
  <c r="BE514" i="2"/>
  <c r="T514" i="2"/>
  <c r="R514" i="2"/>
  <c r="P514" i="2"/>
  <c r="BI512" i="2"/>
  <c r="BH512" i="2"/>
  <c r="BG512" i="2"/>
  <c r="BE512" i="2"/>
  <c r="T512" i="2"/>
  <c r="R512" i="2"/>
  <c r="P512" i="2"/>
  <c r="BI510" i="2"/>
  <c r="BH510" i="2"/>
  <c r="BG510" i="2"/>
  <c r="BE510" i="2"/>
  <c r="T510" i="2"/>
  <c r="R510" i="2"/>
  <c r="P510" i="2"/>
  <c r="BI508" i="2"/>
  <c r="BH508" i="2"/>
  <c r="BG508" i="2"/>
  <c r="BE508" i="2"/>
  <c r="T508" i="2"/>
  <c r="R508" i="2"/>
  <c r="P508" i="2"/>
  <c r="BI506" i="2"/>
  <c r="BH506" i="2"/>
  <c r="BG506" i="2"/>
  <c r="BE506" i="2"/>
  <c r="T506" i="2"/>
  <c r="R506" i="2"/>
  <c r="P506" i="2"/>
  <c r="BI504" i="2"/>
  <c r="BH504" i="2"/>
  <c r="BG504" i="2"/>
  <c r="BE504" i="2"/>
  <c r="T504" i="2"/>
  <c r="R504" i="2"/>
  <c r="P504" i="2"/>
  <c r="BI502" i="2"/>
  <c r="BH502" i="2"/>
  <c r="BG502" i="2"/>
  <c r="BE502" i="2"/>
  <c r="T502" i="2"/>
  <c r="R502" i="2"/>
  <c r="P502" i="2"/>
  <c r="BI500" i="2"/>
  <c r="BH500" i="2"/>
  <c r="BG500" i="2"/>
  <c r="BE500" i="2"/>
  <c r="T500" i="2"/>
  <c r="R500" i="2"/>
  <c r="P500" i="2"/>
  <c r="BI497" i="2"/>
  <c r="BH497" i="2"/>
  <c r="BG497" i="2"/>
  <c r="BE497" i="2"/>
  <c r="T497" i="2"/>
  <c r="R497" i="2"/>
  <c r="P497" i="2"/>
  <c r="BI492" i="2"/>
  <c r="BH492" i="2"/>
  <c r="BG492" i="2"/>
  <c r="BE492" i="2"/>
  <c r="T492" i="2"/>
  <c r="R492" i="2"/>
  <c r="P492" i="2"/>
  <c r="BI489" i="2"/>
  <c r="BH489" i="2"/>
  <c r="BG489" i="2"/>
  <c r="BE489" i="2"/>
  <c r="T489" i="2"/>
  <c r="R489" i="2"/>
  <c r="P489" i="2"/>
  <c r="BI486" i="2"/>
  <c r="BH486" i="2"/>
  <c r="BG486" i="2"/>
  <c r="BE486" i="2"/>
  <c r="T486" i="2"/>
  <c r="R486" i="2"/>
  <c r="P486" i="2"/>
  <c r="BI485" i="2"/>
  <c r="BH485" i="2"/>
  <c r="BG485" i="2"/>
  <c r="BE485" i="2"/>
  <c r="T485" i="2"/>
  <c r="R485" i="2"/>
  <c r="P485" i="2"/>
  <c r="BI483" i="2"/>
  <c r="BH483" i="2"/>
  <c r="BG483" i="2"/>
  <c r="BE483" i="2"/>
  <c r="T483" i="2"/>
  <c r="R483" i="2"/>
  <c r="P483" i="2"/>
  <c r="BI479" i="2"/>
  <c r="BH479" i="2"/>
  <c r="BG479" i="2"/>
  <c r="BE479" i="2"/>
  <c r="T479" i="2"/>
  <c r="R479" i="2"/>
  <c r="P479" i="2"/>
  <c r="BI477" i="2"/>
  <c r="BH477" i="2"/>
  <c r="BG477" i="2"/>
  <c r="BE477" i="2"/>
  <c r="T477" i="2"/>
  <c r="R477" i="2"/>
  <c r="P477" i="2"/>
  <c r="BI475" i="2"/>
  <c r="BH475" i="2"/>
  <c r="BG475" i="2"/>
  <c r="BE475" i="2"/>
  <c r="T475" i="2"/>
  <c r="R475" i="2"/>
  <c r="P475" i="2"/>
  <c r="BI472" i="2"/>
  <c r="BH472" i="2"/>
  <c r="BG472" i="2"/>
  <c r="BE472" i="2"/>
  <c r="T472" i="2"/>
  <c r="R472" i="2"/>
  <c r="P472" i="2"/>
  <c r="BI468" i="2"/>
  <c r="BH468" i="2"/>
  <c r="BG468" i="2"/>
  <c r="BE468" i="2"/>
  <c r="T468" i="2"/>
  <c r="R468" i="2"/>
  <c r="P468" i="2"/>
  <c r="BI464" i="2"/>
  <c r="BH464" i="2"/>
  <c r="BG464" i="2"/>
  <c r="BE464" i="2"/>
  <c r="T464" i="2"/>
  <c r="R464" i="2"/>
  <c r="P464" i="2"/>
  <c r="BI461" i="2"/>
  <c r="BH461" i="2"/>
  <c r="BG461" i="2"/>
  <c r="BE461" i="2"/>
  <c r="T461" i="2"/>
  <c r="R461" i="2"/>
  <c r="P461" i="2"/>
  <c r="BI459" i="2"/>
  <c r="BH459" i="2"/>
  <c r="BG459" i="2"/>
  <c r="BE459" i="2"/>
  <c r="T459" i="2"/>
  <c r="R459" i="2"/>
  <c r="P459" i="2"/>
  <c r="BI457" i="2"/>
  <c r="BH457" i="2"/>
  <c r="BG457" i="2"/>
  <c r="BE457" i="2"/>
  <c r="T457" i="2"/>
  <c r="R457" i="2"/>
  <c r="P457" i="2"/>
  <c r="BI455" i="2"/>
  <c r="BH455" i="2"/>
  <c r="BG455" i="2"/>
  <c r="BE455" i="2"/>
  <c r="T455" i="2"/>
  <c r="R455" i="2"/>
  <c r="P455" i="2"/>
  <c r="BI453" i="2"/>
  <c r="BH453" i="2"/>
  <c r="BG453" i="2"/>
  <c r="BE453" i="2"/>
  <c r="T453" i="2"/>
  <c r="R453" i="2"/>
  <c r="P453" i="2"/>
  <c r="BI451" i="2"/>
  <c r="BH451" i="2"/>
  <c r="BG451" i="2"/>
  <c r="BE451" i="2"/>
  <c r="T451" i="2"/>
  <c r="R451" i="2"/>
  <c r="P451" i="2"/>
  <c r="BI449" i="2"/>
  <c r="BH449" i="2"/>
  <c r="BG449" i="2"/>
  <c r="BE449" i="2"/>
  <c r="T449" i="2"/>
  <c r="R449" i="2"/>
  <c r="P449" i="2"/>
  <c r="BI447" i="2"/>
  <c r="BH447" i="2"/>
  <c r="BG447" i="2"/>
  <c r="BE447" i="2"/>
  <c r="T447" i="2"/>
  <c r="R447" i="2"/>
  <c r="P447" i="2"/>
  <c r="BI444" i="2"/>
  <c r="BH444" i="2"/>
  <c r="BG444" i="2"/>
  <c r="BE444" i="2"/>
  <c r="T444" i="2"/>
  <c r="R444" i="2"/>
  <c r="P444" i="2"/>
  <c r="BI441" i="2"/>
  <c r="BH441" i="2"/>
  <c r="BG441" i="2"/>
  <c r="BE441" i="2"/>
  <c r="T441" i="2"/>
  <c r="R441" i="2"/>
  <c r="P441" i="2"/>
  <c r="BI439" i="2"/>
  <c r="BH439" i="2"/>
  <c r="BG439" i="2"/>
  <c r="BE439" i="2"/>
  <c r="T439" i="2"/>
  <c r="R439" i="2"/>
  <c r="P439" i="2"/>
  <c r="BI437" i="2"/>
  <c r="BH437" i="2"/>
  <c r="BG437" i="2"/>
  <c r="BE437" i="2"/>
  <c r="T437" i="2"/>
  <c r="R437" i="2"/>
  <c r="P437" i="2"/>
  <c r="BI433" i="2"/>
  <c r="BH433" i="2"/>
  <c r="BG433" i="2"/>
  <c r="BE433" i="2"/>
  <c r="T433" i="2"/>
  <c r="R433" i="2"/>
  <c r="P433" i="2"/>
  <c r="BI431" i="2"/>
  <c r="BH431" i="2"/>
  <c r="BG431" i="2"/>
  <c r="BE431" i="2"/>
  <c r="T431" i="2"/>
  <c r="R431" i="2"/>
  <c r="P431" i="2"/>
  <c r="BI426" i="2"/>
  <c r="BH426" i="2"/>
  <c r="BG426" i="2"/>
  <c r="BE426" i="2"/>
  <c r="T426" i="2"/>
  <c r="R426" i="2"/>
  <c r="P426" i="2"/>
  <c r="BI422" i="2"/>
  <c r="BH422" i="2"/>
  <c r="BG422" i="2"/>
  <c r="BE422" i="2"/>
  <c r="T422" i="2"/>
  <c r="R422" i="2"/>
  <c r="P422" i="2"/>
  <c r="BI419" i="2"/>
  <c r="BH419" i="2"/>
  <c r="BG419" i="2"/>
  <c r="BE419" i="2"/>
  <c r="T419" i="2"/>
  <c r="R419" i="2"/>
  <c r="P419" i="2"/>
  <c r="BI417" i="2"/>
  <c r="BH417" i="2"/>
  <c r="BG417" i="2"/>
  <c r="BE417" i="2"/>
  <c r="T417" i="2"/>
  <c r="R417" i="2"/>
  <c r="P417" i="2"/>
  <c r="BI416" i="2"/>
  <c r="BH416" i="2"/>
  <c r="BG416" i="2"/>
  <c r="BE416" i="2"/>
  <c r="T416" i="2"/>
  <c r="R416" i="2"/>
  <c r="P416" i="2"/>
  <c r="BI413" i="2"/>
  <c r="BH413" i="2"/>
  <c r="BG413" i="2"/>
  <c r="BE413" i="2"/>
  <c r="T413" i="2"/>
  <c r="R413" i="2"/>
  <c r="P413" i="2"/>
  <c r="BI411" i="2"/>
  <c r="BH411" i="2"/>
  <c r="BG411" i="2"/>
  <c r="BE411" i="2"/>
  <c r="T411" i="2"/>
  <c r="R411" i="2"/>
  <c r="P411" i="2"/>
  <c r="BI409" i="2"/>
  <c r="BH409" i="2"/>
  <c r="BG409" i="2"/>
  <c r="BE409" i="2"/>
  <c r="T409" i="2"/>
  <c r="R409" i="2"/>
  <c r="P409" i="2"/>
  <c r="BI405" i="2"/>
  <c r="BH405" i="2"/>
  <c r="BG405" i="2"/>
  <c r="BE405" i="2"/>
  <c r="T405" i="2"/>
  <c r="R405" i="2"/>
  <c r="P405" i="2"/>
  <c r="BI402" i="2"/>
  <c r="BH402" i="2"/>
  <c r="BG402" i="2"/>
  <c r="BE402" i="2"/>
  <c r="T402" i="2"/>
  <c r="R402" i="2"/>
  <c r="P402" i="2"/>
  <c r="BI398" i="2"/>
  <c r="BH398" i="2"/>
  <c r="BG398" i="2"/>
  <c r="BE398" i="2"/>
  <c r="T398" i="2"/>
  <c r="R398" i="2"/>
  <c r="P398" i="2"/>
  <c r="BI396" i="2"/>
  <c r="BH396" i="2"/>
  <c r="BG396" i="2"/>
  <c r="BE396" i="2"/>
  <c r="T396" i="2"/>
  <c r="R396" i="2"/>
  <c r="P396" i="2"/>
  <c r="BI394" i="2"/>
  <c r="BH394" i="2"/>
  <c r="BG394" i="2"/>
  <c r="BE394" i="2"/>
  <c r="T394" i="2"/>
  <c r="R394" i="2"/>
  <c r="P394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6" i="2"/>
  <c r="BH386" i="2"/>
  <c r="BG386" i="2"/>
  <c r="BE386" i="2"/>
  <c r="T386" i="2"/>
  <c r="R386" i="2"/>
  <c r="P386" i="2"/>
  <c r="BI382" i="2"/>
  <c r="BH382" i="2"/>
  <c r="BG382" i="2"/>
  <c r="BE382" i="2"/>
  <c r="T382" i="2"/>
  <c r="T381" i="2"/>
  <c r="R382" i="2"/>
  <c r="R381" i="2"/>
  <c r="P382" i="2"/>
  <c r="P381" i="2" s="1"/>
  <c r="BI379" i="2"/>
  <c r="BH379" i="2"/>
  <c r="BG379" i="2"/>
  <c r="BE379" i="2"/>
  <c r="T379" i="2"/>
  <c r="R379" i="2"/>
  <c r="P379" i="2"/>
  <c r="BI376" i="2"/>
  <c r="BH376" i="2"/>
  <c r="BG376" i="2"/>
  <c r="BE376" i="2"/>
  <c r="T376" i="2"/>
  <c r="R376" i="2"/>
  <c r="P376" i="2"/>
  <c r="BI374" i="2"/>
  <c r="BH374" i="2"/>
  <c r="BG374" i="2"/>
  <c r="BE374" i="2"/>
  <c r="T374" i="2"/>
  <c r="R374" i="2"/>
  <c r="P374" i="2"/>
  <c r="BI372" i="2"/>
  <c r="BH372" i="2"/>
  <c r="BG372" i="2"/>
  <c r="BE372" i="2"/>
  <c r="T372" i="2"/>
  <c r="R372" i="2"/>
  <c r="P372" i="2"/>
  <c r="BI369" i="2"/>
  <c r="BH369" i="2"/>
  <c r="BG369" i="2"/>
  <c r="BE369" i="2"/>
  <c r="T369" i="2"/>
  <c r="R369" i="2"/>
  <c r="P369" i="2"/>
  <c r="BI367" i="2"/>
  <c r="BH367" i="2"/>
  <c r="BG367" i="2"/>
  <c r="BE367" i="2"/>
  <c r="T367" i="2"/>
  <c r="R367" i="2"/>
  <c r="P367" i="2"/>
  <c r="BI365" i="2"/>
  <c r="BH365" i="2"/>
  <c r="BG365" i="2"/>
  <c r="BE365" i="2"/>
  <c r="T365" i="2"/>
  <c r="R365" i="2"/>
  <c r="P365" i="2"/>
  <c r="BI362" i="2"/>
  <c r="BH362" i="2"/>
  <c r="BG362" i="2"/>
  <c r="BE362" i="2"/>
  <c r="T362" i="2"/>
  <c r="R362" i="2"/>
  <c r="P362" i="2"/>
  <c r="BI359" i="2"/>
  <c r="BH359" i="2"/>
  <c r="BG359" i="2"/>
  <c r="BE359" i="2"/>
  <c r="T359" i="2"/>
  <c r="R359" i="2"/>
  <c r="P359" i="2"/>
  <c r="BI357" i="2"/>
  <c r="BH357" i="2"/>
  <c r="BG357" i="2"/>
  <c r="BE357" i="2"/>
  <c r="T357" i="2"/>
  <c r="R357" i="2"/>
  <c r="P357" i="2"/>
  <c r="BI354" i="2"/>
  <c r="BH354" i="2"/>
  <c r="BG354" i="2"/>
  <c r="BE354" i="2"/>
  <c r="T354" i="2"/>
  <c r="R354" i="2"/>
  <c r="P354" i="2"/>
  <c r="BI350" i="2"/>
  <c r="BH350" i="2"/>
  <c r="BG350" i="2"/>
  <c r="BE350" i="2"/>
  <c r="T350" i="2"/>
  <c r="R350" i="2"/>
  <c r="P350" i="2"/>
  <c r="BI346" i="2"/>
  <c r="BH346" i="2"/>
  <c r="BG346" i="2"/>
  <c r="BE346" i="2"/>
  <c r="T346" i="2"/>
  <c r="R346" i="2"/>
  <c r="P346" i="2"/>
  <c r="BI342" i="2"/>
  <c r="BH342" i="2"/>
  <c r="BG342" i="2"/>
  <c r="BE342" i="2"/>
  <c r="T342" i="2"/>
  <c r="R342" i="2"/>
  <c r="P342" i="2"/>
  <c r="BI338" i="2"/>
  <c r="BH338" i="2"/>
  <c r="BG338" i="2"/>
  <c r="BE338" i="2"/>
  <c r="T338" i="2"/>
  <c r="R338" i="2"/>
  <c r="P338" i="2"/>
  <c r="BI334" i="2"/>
  <c r="BH334" i="2"/>
  <c r="BG334" i="2"/>
  <c r="BE334" i="2"/>
  <c r="T334" i="2"/>
  <c r="R334" i="2"/>
  <c r="P334" i="2"/>
  <c r="BI329" i="2"/>
  <c r="BH329" i="2"/>
  <c r="BG329" i="2"/>
  <c r="BE329" i="2"/>
  <c r="T329" i="2"/>
  <c r="R329" i="2"/>
  <c r="P329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0" i="2"/>
  <c r="BH320" i="2"/>
  <c r="BG320" i="2"/>
  <c r="BE320" i="2"/>
  <c r="T320" i="2"/>
  <c r="R320" i="2"/>
  <c r="P320" i="2"/>
  <c r="BI317" i="2"/>
  <c r="BH317" i="2"/>
  <c r="BG317" i="2"/>
  <c r="BE317" i="2"/>
  <c r="T317" i="2"/>
  <c r="R317" i="2"/>
  <c r="P317" i="2"/>
  <c r="BI315" i="2"/>
  <c r="BH315" i="2"/>
  <c r="BG315" i="2"/>
  <c r="BE315" i="2"/>
  <c r="T315" i="2"/>
  <c r="R315" i="2"/>
  <c r="P315" i="2"/>
  <c r="BI313" i="2"/>
  <c r="BH313" i="2"/>
  <c r="BG313" i="2"/>
  <c r="BE313" i="2"/>
  <c r="T313" i="2"/>
  <c r="R313" i="2"/>
  <c r="P313" i="2"/>
  <c r="BI311" i="2"/>
  <c r="BH311" i="2"/>
  <c r="BG311" i="2"/>
  <c r="BE311" i="2"/>
  <c r="T311" i="2"/>
  <c r="R311" i="2"/>
  <c r="P311" i="2"/>
  <c r="BI308" i="2"/>
  <c r="BH308" i="2"/>
  <c r="BG308" i="2"/>
  <c r="BE308" i="2"/>
  <c r="T308" i="2"/>
  <c r="R308" i="2"/>
  <c r="P308" i="2"/>
  <c r="BI304" i="2"/>
  <c r="BH304" i="2"/>
  <c r="BG304" i="2"/>
  <c r="BE304" i="2"/>
  <c r="T304" i="2"/>
  <c r="R304" i="2"/>
  <c r="P304" i="2"/>
  <c r="BI299" i="2"/>
  <c r="BH299" i="2"/>
  <c r="BG299" i="2"/>
  <c r="BE299" i="2"/>
  <c r="T299" i="2"/>
  <c r="R299" i="2"/>
  <c r="P299" i="2"/>
  <c r="BI295" i="2"/>
  <c r="BH295" i="2"/>
  <c r="BG295" i="2"/>
  <c r="BE295" i="2"/>
  <c r="T295" i="2"/>
  <c r="R295" i="2"/>
  <c r="P295" i="2"/>
  <c r="BI291" i="2"/>
  <c r="BH291" i="2"/>
  <c r="BG291" i="2"/>
  <c r="BE291" i="2"/>
  <c r="T291" i="2"/>
  <c r="R291" i="2"/>
  <c r="P291" i="2"/>
  <c r="BI285" i="2"/>
  <c r="BH285" i="2"/>
  <c r="BG285" i="2"/>
  <c r="BE285" i="2"/>
  <c r="T285" i="2"/>
  <c r="R285" i="2"/>
  <c r="P285" i="2"/>
  <c r="BI281" i="2"/>
  <c r="BH281" i="2"/>
  <c r="BG281" i="2"/>
  <c r="BE281" i="2"/>
  <c r="T281" i="2"/>
  <c r="R281" i="2"/>
  <c r="P281" i="2"/>
  <c r="BI279" i="2"/>
  <c r="BH279" i="2"/>
  <c r="BG279" i="2"/>
  <c r="BE279" i="2"/>
  <c r="T279" i="2"/>
  <c r="R279" i="2"/>
  <c r="P279" i="2"/>
  <c r="BI277" i="2"/>
  <c r="BH277" i="2"/>
  <c r="BG277" i="2"/>
  <c r="BE277" i="2"/>
  <c r="T277" i="2"/>
  <c r="R277" i="2"/>
  <c r="P277" i="2"/>
  <c r="BI275" i="2"/>
  <c r="BH275" i="2"/>
  <c r="BG275" i="2"/>
  <c r="BE275" i="2"/>
  <c r="T275" i="2"/>
  <c r="R275" i="2"/>
  <c r="P275" i="2"/>
  <c r="BI273" i="2"/>
  <c r="BH273" i="2"/>
  <c r="BG273" i="2"/>
  <c r="BE273" i="2"/>
  <c r="T273" i="2"/>
  <c r="R273" i="2"/>
  <c r="P273" i="2"/>
  <c r="BI268" i="2"/>
  <c r="BH268" i="2"/>
  <c r="BG268" i="2"/>
  <c r="BE268" i="2"/>
  <c r="T268" i="2"/>
  <c r="R268" i="2"/>
  <c r="P268" i="2"/>
  <c r="BI266" i="2"/>
  <c r="BH266" i="2"/>
  <c r="BG266" i="2"/>
  <c r="BE266" i="2"/>
  <c r="T266" i="2"/>
  <c r="R266" i="2"/>
  <c r="P266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6" i="2"/>
  <c r="BH256" i="2"/>
  <c r="BG256" i="2"/>
  <c r="BE256" i="2"/>
  <c r="T256" i="2"/>
  <c r="R256" i="2"/>
  <c r="P256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6" i="2"/>
  <c r="BH246" i="2"/>
  <c r="BG246" i="2"/>
  <c r="BE246" i="2"/>
  <c r="T246" i="2"/>
  <c r="R246" i="2"/>
  <c r="P246" i="2"/>
  <c r="BI243" i="2"/>
  <c r="BH243" i="2"/>
  <c r="BG243" i="2"/>
  <c r="BE243" i="2"/>
  <c r="T243" i="2"/>
  <c r="R243" i="2"/>
  <c r="P243" i="2"/>
  <c r="BI239" i="2"/>
  <c r="BH239" i="2"/>
  <c r="BG239" i="2"/>
  <c r="BE239" i="2"/>
  <c r="T239" i="2"/>
  <c r="R239" i="2"/>
  <c r="P239" i="2"/>
  <c r="BI237" i="2"/>
  <c r="BH237" i="2"/>
  <c r="BG237" i="2"/>
  <c r="BE237" i="2"/>
  <c r="T237" i="2"/>
  <c r="R237" i="2"/>
  <c r="P237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1" i="2"/>
  <c r="BH221" i="2"/>
  <c r="BG221" i="2"/>
  <c r="BE221" i="2"/>
  <c r="T221" i="2"/>
  <c r="R221" i="2"/>
  <c r="P221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1" i="2"/>
  <c r="BH201" i="2"/>
  <c r="BG201" i="2"/>
  <c r="BE201" i="2"/>
  <c r="T201" i="2"/>
  <c r="R201" i="2"/>
  <c r="P201" i="2"/>
  <c r="BI197" i="2"/>
  <c r="BH197" i="2"/>
  <c r="BG197" i="2"/>
  <c r="BE197" i="2"/>
  <c r="T197" i="2"/>
  <c r="R197" i="2"/>
  <c r="P197" i="2"/>
  <c r="BI193" i="2"/>
  <c r="BH193" i="2"/>
  <c r="BG193" i="2"/>
  <c r="BE193" i="2"/>
  <c r="T193" i="2"/>
  <c r="R193" i="2"/>
  <c r="P193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R188" i="2"/>
  <c r="P188" i="2"/>
  <c r="BI183" i="2"/>
  <c r="BH183" i="2"/>
  <c r="BG183" i="2"/>
  <c r="BE183" i="2"/>
  <c r="T183" i="2"/>
  <c r="R183" i="2"/>
  <c r="P183" i="2"/>
  <c r="BI181" i="2"/>
  <c r="BH181" i="2"/>
  <c r="BG181" i="2"/>
  <c r="BE181" i="2"/>
  <c r="T181" i="2"/>
  <c r="R181" i="2"/>
  <c r="P181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5" i="2"/>
  <c r="BH165" i="2"/>
  <c r="BG165" i="2"/>
  <c r="BE165" i="2"/>
  <c r="T165" i="2"/>
  <c r="R165" i="2"/>
  <c r="P165" i="2"/>
  <c r="BI162" i="2"/>
  <c r="BH162" i="2"/>
  <c r="BG162" i="2"/>
  <c r="BE162" i="2"/>
  <c r="T162" i="2"/>
  <c r="R162" i="2"/>
  <c r="P162" i="2"/>
  <c r="BI159" i="2"/>
  <c r="BH159" i="2"/>
  <c r="BG159" i="2"/>
  <c r="BE159" i="2"/>
  <c r="T159" i="2"/>
  <c r="R159" i="2"/>
  <c r="P159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5" i="2"/>
  <c r="BH135" i="2"/>
  <c r="BG135" i="2"/>
  <c r="BE135" i="2"/>
  <c r="T135" i="2"/>
  <c r="T134" i="2"/>
  <c r="R135" i="2"/>
  <c r="R134" i="2" s="1"/>
  <c r="P135" i="2"/>
  <c r="P134" i="2"/>
  <c r="BI132" i="2"/>
  <c r="BH132" i="2"/>
  <c r="BG132" i="2"/>
  <c r="BE132" i="2"/>
  <c r="T132" i="2"/>
  <c r="R132" i="2"/>
  <c r="P132" i="2"/>
  <c r="BI128" i="2"/>
  <c r="BH128" i="2"/>
  <c r="BG128" i="2"/>
  <c r="BE128" i="2"/>
  <c r="T128" i="2"/>
  <c r="R128" i="2"/>
  <c r="P128" i="2"/>
  <c r="BI124" i="2"/>
  <c r="BH124" i="2"/>
  <c r="BG124" i="2"/>
  <c r="BE124" i="2"/>
  <c r="T124" i="2"/>
  <c r="R124" i="2"/>
  <c r="P124" i="2"/>
  <c r="BI122" i="2"/>
  <c r="BH122" i="2"/>
  <c r="BG122" i="2"/>
  <c r="BE122" i="2"/>
  <c r="T122" i="2"/>
  <c r="R122" i="2"/>
  <c r="P122" i="2"/>
  <c r="BI118" i="2"/>
  <c r="BH118" i="2"/>
  <c r="BG118" i="2"/>
  <c r="BE118" i="2"/>
  <c r="T118" i="2"/>
  <c r="R118" i="2"/>
  <c r="P118" i="2"/>
  <c r="BI116" i="2"/>
  <c r="BH116" i="2"/>
  <c r="BG116" i="2"/>
  <c r="BE116" i="2"/>
  <c r="T116" i="2"/>
  <c r="R116" i="2"/>
  <c r="P116" i="2"/>
  <c r="BI113" i="2"/>
  <c r="BH113" i="2"/>
  <c r="BG113" i="2"/>
  <c r="BE113" i="2"/>
  <c r="T113" i="2"/>
  <c r="R113" i="2"/>
  <c r="P113" i="2"/>
  <c r="BI109" i="2"/>
  <c r="BH109" i="2"/>
  <c r="BG109" i="2"/>
  <c r="BE109" i="2"/>
  <c r="T109" i="2"/>
  <c r="R109" i="2"/>
  <c r="P109" i="2"/>
  <c r="BI103" i="2"/>
  <c r="BH103" i="2"/>
  <c r="BG103" i="2"/>
  <c r="BE103" i="2"/>
  <c r="T103" i="2"/>
  <c r="R103" i="2"/>
  <c r="P103" i="2"/>
  <c r="J97" i="2"/>
  <c r="J96" i="2"/>
  <c r="F96" i="2"/>
  <c r="F94" i="2"/>
  <c r="E92" i="2"/>
  <c r="J51" i="2"/>
  <c r="J50" i="2"/>
  <c r="F50" i="2"/>
  <c r="F48" i="2"/>
  <c r="E46" i="2"/>
  <c r="J16" i="2"/>
  <c r="E16" i="2"/>
  <c r="F97" i="2"/>
  <c r="J15" i="2"/>
  <c r="J10" i="2"/>
  <c r="J48" i="2"/>
  <c r="L50" i="1"/>
  <c r="AM50" i="1"/>
  <c r="AM49" i="1"/>
  <c r="L49" i="1"/>
  <c r="AM47" i="1"/>
  <c r="L47" i="1"/>
  <c r="L45" i="1"/>
  <c r="L44" i="1"/>
  <c r="J453" i="2"/>
  <c r="J398" i="2"/>
  <c r="BK338" i="2"/>
  <c r="J268" i="2"/>
  <c r="BK142" i="2"/>
  <c r="J618" i="2"/>
  <c r="J391" i="2"/>
  <c r="BK299" i="2"/>
  <c r="J221" i="2"/>
  <c r="BK113" i="2"/>
  <c r="J386" i="2"/>
  <c r="BK322" i="2"/>
  <c r="BK239" i="2"/>
  <c r="J149" i="2"/>
  <c r="J603" i="2"/>
  <c r="BK587" i="2"/>
  <c r="BK559" i="2"/>
  <c r="BK537" i="2"/>
  <c r="J514" i="2"/>
  <c r="BK500" i="2"/>
  <c r="BK459" i="2"/>
  <c r="BK426" i="2"/>
  <c r="J350" i="2"/>
  <c r="BK246" i="2"/>
  <c r="BK181" i="2"/>
  <c r="BK624" i="2"/>
  <c r="J444" i="2"/>
  <c r="BK379" i="2"/>
  <c r="J295" i="2"/>
  <c r="BK206" i="2"/>
  <c r="BK109" i="2"/>
  <c r="BK439" i="2"/>
  <c r="BK362" i="2"/>
  <c r="J237" i="2"/>
  <c r="J464" i="2"/>
  <c r="J359" i="2"/>
  <c r="BK268" i="2"/>
  <c r="J144" i="2"/>
  <c r="BK605" i="2"/>
  <c r="BK582" i="2"/>
  <c r="BK566" i="2"/>
  <c r="J539" i="2"/>
  <c r="BK518" i="2"/>
  <c r="J500" i="2"/>
  <c r="J472" i="2"/>
  <c r="BK417" i="2"/>
  <c r="J320" i="2"/>
  <c r="J226" i="2"/>
  <c r="BK609" i="2"/>
  <c r="J315" i="2"/>
  <c r="J183" i="2"/>
  <c r="BK607" i="2"/>
  <c r="J374" i="2"/>
  <c r="BK291" i="2"/>
  <c r="J190" i="2"/>
  <c r="J142" i="2"/>
  <c r="BK596" i="2"/>
  <c r="J576" i="2"/>
  <c r="J548" i="2"/>
  <c r="BK530" i="2"/>
  <c r="J518" i="2"/>
  <c r="BK486" i="2"/>
  <c r="BK449" i="2"/>
  <c r="BK394" i="2"/>
  <c r="J299" i="2"/>
  <c r="BK201" i="2"/>
  <c r="BK140" i="2"/>
  <c r="J455" i="2"/>
  <c r="J402" i="2"/>
  <c r="BK342" i="2"/>
  <c r="J273" i="2"/>
  <c r="BK171" i="2"/>
  <c r="BK618" i="2"/>
  <c r="BK405" i="2"/>
  <c r="BK317" i="2"/>
  <c r="J228" i="2"/>
  <c r="BK122" i="2"/>
  <c r="J394" i="2"/>
  <c r="J304" i="2"/>
  <c r="J252" i="2"/>
  <c r="J165" i="2"/>
  <c r="BK118" i="2"/>
  <c r="J587" i="2"/>
  <c r="BK556" i="2"/>
  <c r="J537" i="2"/>
  <c r="BK520" i="2"/>
  <c r="J497" i="2"/>
  <c r="BK468" i="2"/>
  <c r="BK411" i="2"/>
  <c r="J313" i="2"/>
  <c r="J171" i="2"/>
  <c r="BK472" i="2"/>
  <c r="J447" i="2"/>
  <c r="J365" i="2"/>
  <c r="BK277" i="2"/>
  <c r="BK197" i="2"/>
  <c r="J118" i="2"/>
  <c r="J437" i="2"/>
  <c r="J322" i="2"/>
  <c r="J197" i="2"/>
  <c r="J461" i="2"/>
  <c r="J362" i="2"/>
  <c r="J277" i="2"/>
  <c r="J212" i="2"/>
  <c r="J128" i="2"/>
  <c r="J599" i="2"/>
  <c r="BK579" i="2"/>
  <c r="BK546" i="2"/>
  <c r="J524" i="2"/>
  <c r="J508" i="2"/>
  <c r="J489" i="2"/>
  <c r="BK451" i="2"/>
  <c r="J409" i="2"/>
  <c r="BK281" i="2"/>
  <c r="BK214" i="2"/>
  <c r="J113" i="2"/>
  <c r="J451" i="2"/>
  <c r="J396" i="2"/>
  <c r="J334" i="2"/>
  <c r="BK231" i="2"/>
  <c r="J135" i="2"/>
  <c r="BK616" i="2"/>
  <c r="BK398" i="2"/>
  <c r="J256" i="2"/>
  <c r="J176" i="2"/>
  <c r="BK444" i="2"/>
  <c r="J324" i="2"/>
  <c r="J214" i="2"/>
  <c r="J155" i="2"/>
  <c r="J601" i="2"/>
  <c r="BK576" i="2"/>
  <c r="J546" i="2"/>
  <c r="J530" i="2"/>
  <c r="BK512" i="2"/>
  <c r="J492" i="2"/>
  <c r="BK455" i="2"/>
  <c r="BK389" i="2"/>
  <c r="BK304" i="2"/>
  <c r="BK176" i="2"/>
  <c r="BK116" i="2"/>
  <c r="BK372" i="2"/>
  <c r="BK226" i="2"/>
  <c r="BK132" i="2"/>
  <c r="BK391" i="2"/>
  <c r="BK254" i="2"/>
  <c r="BK178" i="2"/>
  <c r="J605" i="2"/>
  <c r="J582" i="2"/>
  <c r="J556" i="2"/>
  <c r="BK535" i="2"/>
  <c r="J522" i="2"/>
  <c r="J502" i="2"/>
  <c r="J477" i="2"/>
  <c r="BK413" i="2"/>
  <c r="BK354" i="2"/>
  <c r="J233" i="2"/>
  <c r="BK483" i="2"/>
  <c r="J449" i="2"/>
  <c r="J389" i="2"/>
  <c r="BK320" i="2"/>
  <c r="BK212" i="2"/>
  <c r="J153" i="2"/>
  <c r="BK614" i="2"/>
  <c r="BK386" i="2"/>
  <c r="J291" i="2"/>
  <c r="J206" i="2"/>
  <c r="BK369" i="2"/>
  <c r="J279" i="2"/>
  <c r="BK193" i="2"/>
  <c r="J140" i="2"/>
  <c r="BK599" i="2"/>
  <c r="J579" i="2"/>
  <c r="BK548" i="2"/>
  <c r="J532" i="2"/>
  <c r="BK514" i="2"/>
  <c r="BK502" i="2"/>
  <c r="BK453" i="2"/>
  <c r="J382" i="2"/>
  <c r="BK256" i="2"/>
  <c r="BK221" i="2"/>
  <c r="J109" i="2"/>
  <c r="J479" i="2"/>
  <c r="J441" i="2"/>
  <c r="BK382" i="2"/>
  <c r="BK311" i="2"/>
  <c r="J208" i="2"/>
  <c r="J103" i="2"/>
  <c r="J616" i="2"/>
  <c r="BK374" i="2"/>
  <c r="J246" i="2"/>
  <c r="BK144" i="2"/>
  <c r="J417" i="2"/>
  <c r="BK334" i="2"/>
  <c r="BK260" i="2"/>
  <c r="J188" i="2"/>
  <c r="J116" i="2"/>
  <c r="BK592" i="2"/>
  <c r="BK569" i="2"/>
  <c r="BK551" i="2"/>
  <c r="BK532" i="2"/>
  <c r="J520" i="2"/>
  <c r="J504" i="2"/>
  <c r="J485" i="2"/>
  <c r="J439" i="2"/>
  <c r="J379" i="2"/>
  <c r="BK266" i="2"/>
  <c r="J132" i="2"/>
  <c r="BK457" i="2"/>
  <c r="J405" i="2"/>
  <c r="BK346" i="2"/>
  <c r="J260" i="2"/>
  <c r="J159" i="2"/>
  <c r="BK621" i="2"/>
  <c r="BK422" i="2"/>
  <c r="J329" i="2"/>
  <c r="BK217" i="2"/>
  <c r="BK135" i="2"/>
  <c r="J376" i="2"/>
  <c r="J285" i="2"/>
  <c r="BK208" i="2"/>
  <c r="J124" i="2"/>
  <c r="BK594" i="2"/>
  <c r="J574" i="2"/>
  <c r="J551" i="2"/>
  <c r="J526" i="2"/>
  <c r="J510" i="2"/>
  <c r="BK479" i="2"/>
  <c r="BK447" i="2"/>
  <c r="BK365" i="2"/>
  <c r="BK275" i="2"/>
  <c r="BK190" i="2"/>
  <c r="BK396" i="2"/>
  <c r="J266" i="2"/>
  <c r="J162" i="2"/>
  <c r="J431" i="2"/>
  <c r="J346" i="2"/>
  <c r="BK273" i="2"/>
  <c r="J122" i="2"/>
  <c r="BK601" i="2"/>
  <c r="J589" i="2"/>
  <c r="J569" i="2"/>
  <c r="BK543" i="2"/>
  <c r="BK526" i="2"/>
  <c r="J506" i="2"/>
  <c r="BK485" i="2"/>
  <c r="BK437" i="2"/>
  <c r="J372" i="2"/>
  <c r="BK279" i="2"/>
  <c r="J169" i="2"/>
  <c r="J468" i="2"/>
  <c r="J426" i="2"/>
  <c r="BK367" i="2"/>
  <c r="J281" i="2"/>
  <c r="J201" i="2"/>
  <c r="J624" i="2"/>
  <c r="BK431" i="2"/>
  <c r="BK313" i="2"/>
  <c r="BK165" i="2"/>
  <c r="J459" i="2"/>
  <c r="BK329" i="2"/>
  <c r="BK262" i="2"/>
  <c r="J181" i="2"/>
  <c r="BK603" i="2"/>
  <c r="J592" i="2"/>
  <c r="J566" i="2"/>
  <c r="J541" i="2"/>
  <c r="BK524" i="2"/>
  <c r="J512" i="2"/>
  <c r="BK489" i="2"/>
  <c r="BK441" i="2"/>
  <c r="J369" i="2"/>
  <c r="J243" i="2"/>
  <c r="BK128" i="2"/>
  <c r="BK464" i="2"/>
  <c r="J411" i="2"/>
  <c r="BK350" i="2"/>
  <c r="BK237" i="2"/>
  <c r="J178" i="2"/>
  <c r="J621" i="2"/>
  <c r="J416" i="2"/>
  <c r="BK359" i="2"/>
  <c r="J262" i="2"/>
  <c r="BK169" i="2"/>
  <c r="BK433" i="2"/>
  <c r="BK295" i="2"/>
  <c r="J217" i="2"/>
  <c r="BK162" i="2"/>
  <c r="J607" i="2"/>
  <c r="BK561" i="2"/>
  <c r="BK541" i="2"/>
  <c r="BK528" i="2"/>
  <c r="BK510" i="2"/>
  <c r="BK492" i="2"/>
  <c r="J475" i="2"/>
  <c r="BK416" i="2"/>
  <c r="J317" i="2"/>
  <c r="BK228" i="2"/>
  <c r="BK159" i="2"/>
  <c r="BK477" i="2"/>
  <c r="J413" i="2"/>
  <c r="BK357" i="2"/>
  <c r="J275" i="2"/>
  <c r="J193" i="2"/>
  <c r="AS54" i="1"/>
  <c r="BK612" i="2"/>
  <c r="BK376" i="2"/>
  <c r="J308" i="2"/>
  <c r="BK155" i="2"/>
  <c r="BK402" i="2"/>
  <c r="BK308" i="2"/>
  <c r="BK250" i="2"/>
  <c r="BK183" i="2"/>
  <c r="J614" i="2"/>
  <c r="BK589" i="2"/>
  <c r="J559" i="2"/>
  <c r="J535" i="2"/>
  <c r="BK522" i="2"/>
  <c r="BK504" i="2"/>
  <c r="J486" i="2"/>
  <c r="J433" i="2"/>
  <c r="J342" i="2"/>
  <c r="J239" i="2"/>
  <c r="J151" i="2"/>
  <c r="J357" i="2"/>
  <c r="J250" i="2"/>
  <c r="J457" i="2"/>
  <c r="J311" i="2"/>
  <c r="BK233" i="2"/>
  <c r="BK153" i="2"/>
  <c r="BK103" i="2"/>
  <c r="J594" i="2"/>
  <c r="J561" i="2"/>
  <c r="BK539" i="2"/>
  <c r="BK508" i="2"/>
  <c r="BK497" i="2"/>
  <c r="BK461" i="2"/>
  <c r="BK419" i="2"/>
  <c r="BK324" i="2"/>
  <c r="J254" i="2"/>
  <c r="BK475" i="2"/>
  <c r="BK409" i="2"/>
  <c r="J354" i="2"/>
  <c r="BK243" i="2"/>
  <c r="BK124" i="2"/>
  <c r="J609" i="2"/>
  <c r="J367" i="2"/>
  <c r="BK252" i="2"/>
  <c r="BK149" i="2"/>
  <c r="J419" i="2"/>
  <c r="BK315" i="2"/>
  <c r="J231" i="2"/>
  <c r="BK151" i="2"/>
  <c r="J612" i="2"/>
  <c r="J596" i="2"/>
  <c r="BK574" i="2"/>
  <c r="J543" i="2"/>
  <c r="J528" i="2"/>
  <c r="BK506" i="2"/>
  <c r="J483" i="2"/>
  <c r="J422" i="2"/>
  <c r="J338" i="2"/>
  <c r="BK285" i="2"/>
  <c r="BK188" i="2"/>
  <c r="T102" i="2" l="1"/>
  <c r="T139" i="2"/>
  <c r="BK303" i="2"/>
  <c r="J303" i="2"/>
  <c r="J60" i="2"/>
  <c r="BK371" i="2"/>
  <c r="J371" i="2"/>
  <c r="J61" i="2" s="1"/>
  <c r="T385" i="2"/>
  <c r="T393" i="2"/>
  <c r="R404" i="2"/>
  <c r="R415" i="2"/>
  <c r="BK421" i="2"/>
  <c r="J421" i="2"/>
  <c r="J68" i="2"/>
  <c r="R421" i="2"/>
  <c r="T430" i="2"/>
  <c r="R463" i="2"/>
  <c r="P474" i="2"/>
  <c r="T474" i="2"/>
  <c r="T499" i="2"/>
  <c r="T534" i="2"/>
  <c r="T550" i="2"/>
  <c r="T568" i="2"/>
  <c r="T578" i="2"/>
  <c r="BK591" i="2"/>
  <c r="J591" i="2" s="1"/>
  <c r="J79" i="2" s="1"/>
  <c r="R591" i="2"/>
  <c r="P611" i="2"/>
  <c r="R102" i="2"/>
  <c r="BK139" i="2"/>
  <c r="J139" i="2" s="1"/>
  <c r="J59" i="2" s="1"/>
  <c r="T303" i="2"/>
  <c r="T371" i="2"/>
  <c r="R385" i="2"/>
  <c r="P393" i="2"/>
  <c r="BK404" i="2"/>
  <c r="BK384" i="2" s="1"/>
  <c r="J384" i="2" s="1"/>
  <c r="J63" i="2" s="1"/>
  <c r="T404" i="2"/>
  <c r="P415" i="2"/>
  <c r="BK430" i="2"/>
  <c r="J430" i="2"/>
  <c r="J69" i="2"/>
  <c r="P430" i="2"/>
  <c r="BK463" i="2"/>
  <c r="J463" i="2" s="1"/>
  <c r="J70" i="2" s="1"/>
  <c r="BK474" i="2"/>
  <c r="J474" i="2"/>
  <c r="J71" i="2"/>
  <c r="BK499" i="2"/>
  <c r="J499" i="2"/>
  <c r="J72" i="2" s="1"/>
  <c r="R499" i="2"/>
  <c r="P534" i="2"/>
  <c r="BK550" i="2"/>
  <c r="J550" i="2"/>
  <c r="J74" i="2"/>
  <c r="R550" i="2"/>
  <c r="P568" i="2"/>
  <c r="BK578" i="2"/>
  <c r="J578" i="2" s="1"/>
  <c r="J76" i="2" s="1"/>
  <c r="R578" i="2"/>
  <c r="BK586" i="2"/>
  <c r="J586" i="2"/>
  <c r="J78" i="2"/>
  <c r="R586" i="2"/>
  <c r="P591" i="2"/>
  <c r="BK611" i="2"/>
  <c r="J611" i="2"/>
  <c r="J80" i="2" s="1"/>
  <c r="R611" i="2"/>
  <c r="BK102" i="2"/>
  <c r="R139" i="2"/>
  <c r="R303" i="2"/>
  <c r="P371" i="2"/>
  <c r="P385" i="2"/>
  <c r="BK393" i="2"/>
  <c r="J393" i="2" s="1"/>
  <c r="J65" i="2" s="1"/>
  <c r="R393" i="2"/>
  <c r="P404" i="2"/>
  <c r="BK415" i="2"/>
  <c r="J415" i="2" s="1"/>
  <c r="J67" i="2" s="1"/>
  <c r="T415" i="2"/>
  <c r="P421" i="2"/>
  <c r="T421" i="2"/>
  <c r="R430" i="2"/>
  <c r="P463" i="2"/>
  <c r="T463" i="2"/>
  <c r="R474" i="2"/>
  <c r="P499" i="2"/>
  <c r="BK534" i="2"/>
  <c r="J534" i="2" s="1"/>
  <c r="J73" i="2" s="1"/>
  <c r="R534" i="2"/>
  <c r="P550" i="2"/>
  <c r="BK568" i="2"/>
  <c r="J568" i="2" s="1"/>
  <c r="J75" i="2" s="1"/>
  <c r="R568" i="2"/>
  <c r="P578" i="2"/>
  <c r="P586" i="2"/>
  <c r="P585" i="2"/>
  <c r="T586" i="2"/>
  <c r="T591" i="2"/>
  <c r="T611" i="2"/>
  <c r="P102" i="2"/>
  <c r="P139" i="2"/>
  <c r="P303" i="2"/>
  <c r="R371" i="2"/>
  <c r="BK385" i="2"/>
  <c r="BK381" i="2"/>
  <c r="J381" i="2"/>
  <c r="J62" i="2" s="1"/>
  <c r="BK620" i="2"/>
  <c r="J620" i="2"/>
  <c r="J81" i="2"/>
  <c r="BK623" i="2"/>
  <c r="J623" i="2" s="1"/>
  <c r="J82" i="2" s="1"/>
  <c r="BK134" i="2"/>
  <c r="J134" i="2" s="1"/>
  <c r="J58" i="2" s="1"/>
  <c r="F51" i="2"/>
  <c r="BF109" i="2"/>
  <c r="BF118" i="2"/>
  <c r="BF128" i="2"/>
  <c r="BF149" i="2"/>
  <c r="BF155" i="2"/>
  <c r="BF165" i="2"/>
  <c r="BF169" i="2"/>
  <c r="BF183" i="2"/>
  <c r="BF188" i="2"/>
  <c r="BF197" i="2"/>
  <c r="BF208" i="2"/>
  <c r="BF221" i="2"/>
  <c r="BF239" i="2"/>
  <c r="BF256" i="2"/>
  <c r="BF260" i="2"/>
  <c r="BF268" i="2"/>
  <c r="BF311" i="2"/>
  <c r="BF317" i="2"/>
  <c r="BF322" i="2"/>
  <c r="BF338" i="2"/>
  <c r="BF354" i="2"/>
  <c r="BF369" i="2"/>
  <c r="BF376" i="2"/>
  <c r="BF398" i="2"/>
  <c r="BF422" i="2"/>
  <c r="BF441" i="2"/>
  <c r="BF455" i="2"/>
  <c r="BF457" i="2"/>
  <c r="BF459" i="2"/>
  <c r="BF461" i="2"/>
  <c r="BF468" i="2"/>
  <c r="BF475" i="2"/>
  <c r="BF483" i="2"/>
  <c r="BF485" i="2"/>
  <c r="BF486" i="2"/>
  <c r="BF489" i="2"/>
  <c r="BF492" i="2"/>
  <c r="BF497" i="2"/>
  <c r="BF500" i="2"/>
  <c r="BF502" i="2"/>
  <c r="BF504" i="2"/>
  <c r="BF506" i="2"/>
  <c r="BF508" i="2"/>
  <c r="BF510" i="2"/>
  <c r="BF512" i="2"/>
  <c r="BF514" i="2"/>
  <c r="BF518" i="2"/>
  <c r="BF520" i="2"/>
  <c r="BF522" i="2"/>
  <c r="BF524" i="2"/>
  <c r="BF526" i="2"/>
  <c r="BF528" i="2"/>
  <c r="BF530" i="2"/>
  <c r="BF532" i="2"/>
  <c r="BF535" i="2"/>
  <c r="BF537" i="2"/>
  <c r="BF539" i="2"/>
  <c r="BF541" i="2"/>
  <c r="BF543" i="2"/>
  <c r="BF546" i="2"/>
  <c r="BF548" i="2"/>
  <c r="BF551" i="2"/>
  <c r="BF556" i="2"/>
  <c r="BF559" i="2"/>
  <c r="BF561" i="2"/>
  <c r="BF566" i="2"/>
  <c r="BF569" i="2"/>
  <c r="BF574" i="2"/>
  <c r="BF576" i="2"/>
  <c r="BF579" i="2"/>
  <c r="BF582" i="2"/>
  <c r="BF587" i="2"/>
  <c r="BF589" i="2"/>
  <c r="BF592" i="2"/>
  <c r="BF594" i="2"/>
  <c r="BF596" i="2"/>
  <c r="BF599" i="2"/>
  <c r="BF601" i="2"/>
  <c r="BF603" i="2"/>
  <c r="BF605" i="2"/>
  <c r="J94" i="2"/>
  <c r="BF113" i="2"/>
  <c r="BF116" i="2"/>
  <c r="BF122" i="2"/>
  <c r="BF124" i="2"/>
  <c r="BF132" i="2"/>
  <c r="BF135" i="2"/>
  <c r="BF140" i="2"/>
  <c r="BF142" i="2"/>
  <c r="BF153" i="2"/>
  <c r="BF162" i="2"/>
  <c r="BF176" i="2"/>
  <c r="BF178" i="2"/>
  <c r="BF190" i="2"/>
  <c r="BF193" i="2"/>
  <c r="BF212" i="2"/>
  <c r="BF214" i="2"/>
  <c r="BF228" i="2"/>
  <c r="BF246" i="2"/>
  <c r="BF252" i="2"/>
  <c r="BF262" i="2"/>
  <c r="BF266" i="2"/>
  <c r="BF275" i="2"/>
  <c r="BF277" i="2"/>
  <c r="BF279" i="2"/>
  <c r="BF299" i="2"/>
  <c r="BF304" i="2"/>
  <c r="BF324" i="2"/>
  <c r="BF346" i="2"/>
  <c r="BF357" i="2"/>
  <c r="BF359" i="2"/>
  <c r="BF372" i="2"/>
  <c r="BF374" i="2"/>
  <c r="BF391" i="2"/>
  <c r="BF416" i="2"/>
  <c r="BF417" i="2"/>
  <c r="BF426" i="2"/>
  <c r="BF437" i="2"/>
  <c r="BF439" i="2"/>
  <c r="BF444" i="2"/>
  <c r="BF447" i="2"/>
  <c r="BF449" i="2"/>
  <c r="BF451" i="2"/>
  <c r="BF453" i="2"/>
  <c r="BF464" i="2"/>
  <c r="BF144" i="2"/>
  <c r="BF151" i="2"/>
  <c r="BF159" i="2"/>
  <c r="BF171" i="2"/>
  <c r="BF181" i="2"/>
  <c r="BF201" i="2"/>
  <c r="BF206" i="2"/>
  <c r="BF217" i="2"/>
  <c r="BF233" i="2"/>
  <c r="BF243" i="2"/>
  <c r="BF250" i="2"/>
  <c r="BF254" i="2"/>
  <c r="BF285" i="2"/>
  <c r="BF291" i="2"/>
  <c r="BF295" i="2"/>
  <c r="BF313" i="2"/>
  <c r="BF315" i="2"/>
  <c r="BF320" i="2"/>
  <c r="BF365" i="2"/>
  <c r="BF367" i="2"/>
  <c r="BF379" i="2"/>
  <c r="BF382" i="2"/>
  <c r="BF389" i="2"/>
  <c r="BF402" i="2"/>
  <c r="BF413" i="2"/>
  <c r="BF419" i="2"/>
  <c r="BF431" i="2"/>
  <c r="BF433" i="2"/>
  <c r="BF612" i="2"/>
  <c r="BF614" i="2"/>
  <c r="BF616" i="2"/>
  <c r="BF618" i="2"/>
  <c r="BF621" i="2"/>
  <c r="BF624" i="2"/>
  <c r="BF103" i="2"/>
  <c r="BF226" i="2"/>
  <c r="BF231" i="2"/>
  <c r="BF237" i="2"/>
  <c r="BF273" i="2"/>
  <c r="BF281" i="2"/>
  <c r="BF308" i="2"/>
  <c r="BF329" i="2"/>
  <c r="BF334" i="2"/>
  <c r="BF342" i="2"/>
  <c r="BF350" i="2"/>
  <c r="BF362" i="2"/>
  <c r="BF386" i="2"/>
  <c r="BF394" i="2"/>
  <c r="BF396" i="2"/>
  <c r="BF405" i="2"/>
  <c r="BF409" i="2"/>
  <c r="BF411" i="2"/>
  <c r="BF472" i="2"/>
  <c r="BF477" i="2"/>
  <c r="BF479" i="2"/>
  <c r="BF607" i="2"/>
  <c r="BF609" i="2"/>
  <c r="F33" i="2"/>
  <c r="BB55" i="1"/>
  <c r="BB54" i="1" s="1"/>
  <c r="W31" i="1" s="1"/>
  <c r="J31" i="2"/>
  <c r="AV55" i="1" s="1"/>
  <c r="F31" i="2"/>
  <c r="AZ55" i="1" s="1"/>
  <c r="AZ54" i="1" s="1"/>
  <c r="W29" i="1" s="1"/>
  <c r="F34" i="2"/>
  <c r="BC55" i="1"/>
  <c r="BC54" i="1" s="1"/>
  <c r="W32" i="1" s="1"/>
  <c r="F35" i="2"/>
  <c r="BD55" i="1" s="1"/>
  <c r="BD54" i="1" s="1"/>
  <c r="W33" i="1" s="1"/>
  <c r="J404" i="2" l="1"/>
  <c r="J66" i="2" s="1"/>
  <c r="T101" i="2"/>
  <c r="BK101" i="2"/>
  <c r="R384" i="2"/>
  <c r="T384" i="2"/>
  <c r="T100" i="2" s="1"/>
  <c r="P101" i="2"/>
  <c r="R101" i="2"/>
  <c r="T585" i="2"/>
  <c r="P384" i="2"/>
  <c r="R585" i="2"/>
  <c r="J385" i="2"/>
  <c r="J64" i="2"/>
  <c r="BK585" i="2"/>
  <c r="J585" i="2"/>
  <c r="J77" i="2" s="1"/>
  <c r="J102" i="2"/>
  <c r="J57" i="2"/>
  <c r="F32" i="2"/>
  <c r="BA55" i="1"/>
  <c r="BA54" i="1" s="1"/>
  <c r="AW54" i="1" s="1"/>
  <c r="AK30" i="1" s="1"/>
  <c r="AV54" i="1"/>
  <c r="AK29" i="1" s="1"/>
  <c r="J32" i="2"/>
  <c r="AW55" i="1" s="1"/>
  <c r="AT55" i="1" s="1"/>
  <c r="AY54" i="1"/>
  <c r="AX54" i="1"/>
  <c r="R100" i="2" l="1"/>
  <c r="P100" i="2"/>
  <c r="AU55" i="1"/>
  <c r="AU54" i="1" s="1"/>
  <c r="BK100" i="2"/>
  <c r="J100" i="2"/>
  <c r="J55" i="2"/>
  <c r="J101" i="2"/>
  <c r="J56" i="2"/>
  <c r="W30" i="1"/>
  <c r="AT54" i="1"/>
  <c r="J28" i="2" l="1"/>
  <c r="AG55" i="1"/>
  <c r="AG54" i="1" s="1"/>
  <c r="AK26" i="1" s="1"/>
  <c r="AK35" i="1" s="1"/>
  <c r="AN54" i="1" l="1"/>
  <c r="J37" i="2"/>
  <c r="AN55" i="1"/>
</calcChain>
</file>

<file path=xl/sharedStrings.xml><?xml version="1.0" encoding="utf-8"?>
<sst xmlns="http://schemas.openxmlformats.org/spreadsheetml/2006/main" count="5360" uniqueCount="1338">
  <si>
    <t>Export Komplet</t>
  </si>
  <si>
    <t>VZ</t>
  </si>
  <si>
    <t>2.0</t>
  </si>
  <si>
    <t>ZAMOK</t>
  </si>
  <si>
    <t>False</t>
  </si>
  <si>
    <t>{7f09ef74-ac37-41b5-bde4-ff17ee15389d}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</si>
  <si>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</si>
  <si>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</si>
  <si>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</si>
  <si>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</si>
  <si>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</si>
  <si>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</si>
  <si>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</si>
  <si>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</si>
  <si>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1036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</si>
  <si>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</si>
  <si>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</si>
  <si>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Zateplení BD ul. Družstevní 33/2</t>
  </si>
  <si>
    <t>KSO:</t>
  </si>
  <si>
    <t>803 11 1</t>
  </si>
  <si>
    <t>CC-CZ:</t>
  </si>
  <si>
    <t/>
  </si>
  <si>
    <t>Místo:</t>
  </si>
  <si>
    <t>Litoměřice</t>
  </si>
  <si>
    <t>Datum:</t>
  </si>
  <si>
    <t>19. 2. 2025</t>
  </si>
  <si>
    <t>Zadavatel:</t>
  </si>
  <si>
    <t>IČ:</t>
  </si>
  <si>
    <t>SVJ BD Družstevní 33/2, Litoměřice</t>
  </si>
  <si>
    <t>DIČ:</t>
  </si>
  <si>
    <t>Uchazeč:</t>
  </si>
  <si>
    <t>Vyplň údaj</t>
  </si>
  <si>
    <t>Projektant:</t>
  </si>
  <si>
    <t>Michal Berjak, Pod Vartou 444, Velké Březno</t>
  </si>
  <si>
    <t>True</t>
  </si>
  <si>
    <t>Zpracovatel:</t>
  </si>
  <si>
    <t>88529908</t>
  </si>
  <si>
    <t>Jitka Dvorščáková, Průběžná 3370, 43401 Most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</si>
  <si>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</si>
  <si>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</si>
  <si>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</si>
  <si>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</si>
  <si>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</si>
  <si>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</si>
  <si>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</si>
  <si>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</si>
  <si>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</si>
  <si>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</si>
  <si>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</si>
  <si>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</si>
  <si>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</si>
  <si>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</si>
  <si>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</si>
  <si>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</si>
  <si>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</si>
  <si>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</si>
  <si>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</si>
  <si>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</si>
  <si>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</si>
  <si>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</si>
  <si>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</si>
  <si>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</si>
  <si>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</si>
  <si>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</si>
  <si>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</si>
  <si>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</si>
  <si>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</si>
  <si>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</si>
  <si>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</si>
  <si>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</si>
  <si>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</si>
  <si>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</si>
  <si>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</si>
  <si>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</si>
  <si>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</si>
  <si>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</si>
  <si>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</si>
  <si>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</si>
  <si>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</si>
  <si>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</si>
  <si>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</si>
  <si>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</si>
  <si>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</si>
  <si>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</si>
  <si>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</si>
  <si>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</si>
  <si>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</si>
  <si>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</si>
  <si>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</si>
  <si>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</si>
  <si>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</si>
  <si>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</si>
  <si>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</si>
  <si>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</si>
  <si>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</si>
  <si>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</si>
  <si>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</si>
  <si>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741 - Elektroinstalace - silnoproud</t>
  </si>
  <si>
    <t xml:space="preserve">    761 - Konstrukce prosvětlovací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</si>
  <si>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</si>
  <si>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</si>
  <si>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</si>
  <si>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</si>
  <si>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783 - Dokončovací práce - nátěry</t>
  </si>
  <si>
    <t xml:space="preserve">    784 - Dokončovací práce - malby a tapety</t>
  </si>
  <si>
    <t xml:space="preserve">    787 - Dokončovací práce - zasklívání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</si>
  <si>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</si>
  <si>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</si>
  <si>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</si>
  <si>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</si>
  <si>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</si>
  <si>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</si>
  <si>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</si>
  <si>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</si>
  <si>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</si>
  <si>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</si>
  <si>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</si>
  <si>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</si>
  <si>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</si>
  <si>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</si>
  <si>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</si>
  <si>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</si>
  <si>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</si>
  <si>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</si>
  <si>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</si>
  <si>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</si>
  <si>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</si>
  <si>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</si>
  <si>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</si>
  <si>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</si>
  <si>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</si>
  <si>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122211101</t>
  </si>
  <si>
    <t>Odkopávky a prokopávky ručně zapažené i nezapažené v hornině třídy těžitelnosti I skupiny 3</t>
  </si>
  <si>
    <t>m3</t>
  </si>
  <si>
    <t>4</t>
  </si>
  <si>
    <t>2</t>
  </si>
  <si>
    <t>194694599</t>
  </si>
  <si>
    <t>Online PSC</t>
  </si>
  <si>
    <t>https://podminky.urs.cz/item/CS_URS_2023_02/122211101</t>
  </si>
  <si>
    <t>P</t>
  </si>
  <si>
    <t>Poznámka k položce:_x000D_
kolem objektu  - okapový chodník + zateplení pod terénem</t>
  </si>
  <si>
    <t>VV</t>
  </si>
  <si>
    <t>70,24*0,5*0,1 "okapový chodník"</t>
  </si>
  <si>
    <t>(54,48-4*3)*0,5*0,5 "zateplení pod terénem"</t>
  </si>
  <si>
    <t>Součet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</si>
  <si>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</si>
  <si>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</si>
  <si>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-130040015</t>
  </si>
  <si>
    <t>https://podminky.urs.cz/item/CS_URS_2023_02/162751117</t>
  </si>
  <si>
    <t>3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</si>
  <si>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</si>
  <si>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</si>
  <si>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55400225</t>
  </si>
  <si>
    <t>https://podminky.urs.cz/item/CS_URS_2023_02/162751119</t>
  </si>
  <si>
    <t>3,512*10 'Přepočtené koeficientem množství</t>
  </si>
  <si>
    <t>167111101</t>
  </si>
  <si>
    <t>Nakládání, skládání a překládání neulehlého výkopku nebo sypaniny ručně nakládání, z hornin třídy těžitelnosti I, skupiny 1 až 3</t>
  </si>
  <si>
    <t>1438354573</t>
  </si>
  <si>
    <t>https://podminky.urs.cz/item/CS_URS_2023_02/167111101</t>
  </si>
  <si>
    <t>5</t>
  </si>
  <si>
    <t>171201221</t>
  </si>
  <si>
    <t>Poplatek za uložení stavebního odpadu na skládce (skládkovné) zeminy a kamení zatříděného do Katalogu odpadů pod kódem 17 05 04</t>
  </si>
  <si>
    <t>t</t>
  </si>
  <si>
    <t>233923098</t>
  </si>
  <si>
    <t>https://podminky.urs.cz/item/CS_URS_2023_02/171201221</t>
  </si>
  <si>
    <t>3,512*2</t>
  </si>
  <si>
    <t>6</t>
  </si>
  <si>
    <t>171251201</t>
  </si>
  <si>
    <t>Uložení sypaniny na skládky nebo meziskládky bez hutnění s upravením uložené sypaniny do předepsaného tvaru</t>
  </si>
  <si>
    <t>-30297456</t>
  </si>
  <si>
    <t>https://podminky.urs.cz/item/CS_URS_2023_02/171251201</t>
  </si>
  <si>
    <t>7</t>
  </si>
  <si>
    <t>174111101</t>
  </si>
  <si>
    <t>Zásyp sypaninou z jakékoliv horniny ručně s uložením výkopku ve vrstvách se zhutněním jam, šachet, rýh nebo kolem objektů v těchto vykopávkách</t>
  </si>
  <si>
    <t>623931178</t>
  </si>
  <si>
    <t>https://podminky.urs.cz/item/CS_URS_2023_02/174111101</t>
  </si>
  <si>
    <t>8</t>
  </si>
  <si>
    <t>181411131</t>
  </si>
  <si>
    <t>Založení trávníku na půdě předem připravené plochy do 1000 m2 výsevem včetně utažení parkového v rovině nebo na svahu do 1:5</t>
  </si>
  <si>
    <t>m2</t>
  </si>
  <si>
    <t>-934775535</t>
  </si>
  <si>
    <t>https://podminky.urs.cz/item/CS_URS_2023_02/181411131</t>
  </si>
  <si>
    <t>(54,48-4*3)*1 "zateplení pod terénem"</t>
  </si>
  <si>
    <t>9</t>
  </si>
  <si>
    <t>M</t>
  </si>
  <si>
    <t>00572410</t>
  </si>
  <si>
    <t>osivo směs travní parková</t>
  </si>
  <si>
    <t>kg</t>
  </si>
  <si>
    <t>1534508016</t>
  </si>
  <si>
    <t>42,48*0,02 'Přepočtené koeficientem množství</t>
  </si>
  <si>
    <t>Svislé a kompletní konstrukce</t>
  </si>
  <si>
    <t>10</t>
  </si>
  <si>
    <t>340271045</t>
  </si>
  <si>
    <t>Zazdívka otvorů v příčkách nebo stěnách pórobetonovými tvárnicemi plochy přes 1 m2 do 4 m2, objemová hmotnost 500 kg/m3, tloušťka příčky 150 mm</t>
  </si>
  <si>
    <t>1328403544</t>
  </si>
  <si>
    <t>https://podminky.urs.cz/item/CS_URS_2023_02/340271045</t>
  </si>
  <si>
    <t>77,28-12*(1,5*1,15)</t>
  </si>
  <si>
    <t>Úpravy povrchů, podlahy a osazování výplní</t>
  </si>
  <si>
    <t>11</t>
  </si>
  <si>
    <t>489416R</t>
  </si>
  <si>
    <t>Sušák na prádlo - dodávka vč. mtž.</t>
  </si>
  <si>
    <t>ks</t>
  </si>
  <si>
    <t>678179541</t>
  </si>
  <si>
    <t>Poznámka k položce:_x000D_
lodžie (samonavíjecí) dle výběru investora</t>
  </si>
  <si>
    <t>489416R1</t>
  </si>
  <si>
    <t>-37012182</t>
  </si>
  <si>
    <t>Poznámka k položce:_x000D_
okenní dle výběru investora</t>
  </si>
  <si>
    <t>13</t>
  </si>
  <si>
    <t>611131121</t>
  </si>
  <si>
    <t>Podkladní a spojovací vrstva vnitřních omítaných ploch penetrace disperzní nanášená ručně stropů</t>
  </si>
  <si>
    <t>1299642408</t>
  </si>
  <si>
    <t>https://podminky.urs.cz/item/CS_URS_2023_02/611131121</t>
  </si>
  <si>
    <t>Poznámka k položce:_x000D_
T3</t>
  </si>
  <si>
    <t>8*16,5</t>
  </si>
  <si>
    <t>14</t>
  </si>
  <si>
    <t>611315413</t>
  </si>
  <si>
    <t>Oprava vápenné omítky vnitřních ploch hladké, tloušťky do 20 mm stropů, v rozsahu opravované plochy přes 30 do 50%</t>
  </si>
  <si>
    <t>-1072234464</t>
  </si>
  <si>
    <t>https://podminky.urs.cz/item/CS_URS_2023_02/611315413</t>
  </si>
  <si>
    <t>15</t>
  </si>
  <si>
    <t>611321141</t>
  </si>
  <si>
    <t>Omítka vápenocementová vnitřních ploch nanášená ručně dvouvrstvá, tloušťky jádrové omítky do 10 mm a tloušťky štuku do 3 mm štuková vodorovných konstrukcí stropů rovných</t>
  </si>
  <si>
    <t>-1964623554</t>
  </si>
  <si>
    <t>https://podminky.urs.cz/item/CS_URS_2023_02/611321141</t>
  </si>
  <si>
    <t>16</t>
  </si>
  <si>
    <t>612131121</t>
  </si>
  <si>
    <t>Podkladní a spojovací vrstva vnitřních omítaných ploch penetrace disperzní nanášená ručně stěn</t>
  </si>
  <si>
    <t>1279088879</t>
  </si>
  <si>
    <t>https://podminky.urs.cz/item/CS_URS_2023_02/612131121</t>
  </si>
  <si>
    <t>17</t>
  </si>
  <si>
    <t>612142001</t>
  </si>
  <si>
    <t>Potažení vnitřních ploch pletivem v ploše nebo pruzích, na plném podkladu sklovláknitým vtlačením do tmelu stěn</t>
  </si>
  <si>
    <t>-598735235</t>
  </si>
  <si>
    <t>https://podminky.urs.cz/item/CS_URS_2023_02/612142001</t>
  </si>
  <si>
    <t>56,58</t>
  </si>
  <si>
    <t>18</t>
  </si>
  <si>
    <t>612321141</t>
  </si>
  <si>
    <t>Omítka vápenocementová vnitřních ploch nanášená ručně dvouvrstvá, tloušťky jádrové omítky do 10 mm a tloušťky štuku do 3 mm štuková svislých konstrukcí stěn</t>
  </si>
  <si>
    <t>439346857</t>
  </si>
  <si>
    <t>https://podminky.urs.cz/item/CS_URS_2023_02/612321141</t>
  </si>
  <si>
    <t>Poznámka k položce:_x000D_
1.PP stěna, T7</t>
  </si>
  <si>
    <t>19</t>
  </si>
  <si>
    <t>1355727874</t>
  </si>
  <si>
    <t>Poznámka k položce:_x000D_
chodby</t>
  </si>
  <si>
    <t>20</t>
  </si>
  <si>
    <t>619995001</t>
  </si>
  <si>
    <t>Začištění omítek (s dodáním hmot) kolem oken, dveří, podlah, obkladů apod.</t>
  </si>
  <si>
    <t>m</t>
  </si>
  <si>
    <t>2017677976</t>
  </si>
  <si>
    <t>https://podminky.urs.cz/item/CS_URS_2023_02/619995001</t>
  </si>
  <si>
    <t>2*(12*1,5+12*1,15+4*1,5+4*1,6+3*3+3*1,6+2*2,1+2*2,5)</t>
  </si>
  <si>
    <t>621151031</t>
  </si>
  <si>
    <t>Penetrační nátěr vnějších pastovitých tenkovrstvých omítek silikonový podhledů</t>
  </si>
  <si>
    <t>1050731203</t>
  </si>
  <si>
    <t>https://podminky.urs.cz/item/CS_URS_2023_02/621151031</t>
  </si>
  <si>
    <t>22</t>
  </si>
  <si>
    <t>621221001</t>
  </si>
  <si>
    <t>Montáž kontaktního zateplení lepením a mechanickým kotvením z desek z minerální vlny s podélnou orientací vláken nebo kombinovaných na vnější podhledy, na podklad betonový nebo z lehčeného betonu, z tvárnic keramických nebo vápenopískových, tloušťky desek do 40 mm</t>
  </si>
  <si>
    <t>751193181</t>
  </si>
  <si>
    <t>https://podminky.urs.cz/item/CS_URS_2023_02/621221001</t>
  </si>
  <si>
    <t>Poznámka k položce:_x000D_
T5</t>
  </si>
  <si>
    <t>20*1,9</t>
  </si>
  <si>
    <t>23</t>
  </si>
  <si>
    <t>63142020</t>
  </si>
  <si>
    <t>deska tepelně izolační minerální kontaktních fasád podélné vlákno λ=0,035-0,036 tl 40mm</t>
  </si>
  <si>
    <t>-1864825575</t>
  </si>
  <si>
    <t>38*1,05 'Přepočtené koeficientem množství</t>
  </si>
  <si>
    <t>24</t>
  </si>
  <si>
    <t>621221011</t>
  </si>
  <si>
    <t>Montáž kontaktního zateplení lepením a mechanickým kotvením z desek z minerální vlny s podélnou orientací vláken nebo kombinovaných na vnější podhledy, na podklad betonový nebo z lehčeného betonu, z tvárnic keramických nebo vápenopískových, tloušťky desek přes 40 do 80 mm</t>
  </si>
  <si>
    <t>603549410</t>
  </si>
  <si>
    <t>https://podminky.urs.cz/item/CS_URS_2023_02/621221011</t>
  </si>
  <si>
    <t>Poznámka k položce:_x000D_
strop 1.PP</t>
  </si>
  <si>
    <t>25</t>
  </si>
  <si>
    <t>63142021</t>
  </si>
  <si>
    <t>deska tepelně izolační minerální kontaktních fasád podélné vlákno λ=0,035-0,036 tl 50mm</t>
  </si>
  <si>
    <t>105872877</t>
  </si>
  <si>
    <t>132*1,05 'Přepočtené koeficientem množství</t>
  </si>
  <si>
    <t>26</t>
  </si>
  <si>
    <t>621325109</t>
  </si>
  <si>
    <t>Oprava vápenocementové omítky vnějších ploch stupně členitosti 1 hladké podhledů, v rozsahu opravované plochy přes 80 do 100%</t>
  </si>
  <si>
    <t>-1750177617</t>
  </si>
  <si>
    <t>https://podminky.urs.cz/item/CS_URS_2023_02/621325109</t>
  </si>
  <si>
    <t>Poznámka k položce:_x000D_
lodžie</t>
  </si>
  <si>
    <t>27</t>
  </si>
  <si>
    <t>621531012</t>
  </si>
  <si>
    <t>Omítka tenkovrstvá silikonová vnějších ploch probarvená bez penetrace zatíraná (škrábaná), zrnitost 1,5 mm podhledů</t>
  </si>
  <si>
    <t>-1249318509</t>
  </si>
  <si>
    <t>https://podminky.urs.cz/item/CS_URS_2023_02/621531012</t>
  </si>
  <si>
    <t>28</t>
  </si>
  <si>
    <t>622131121</t>
  </si>
  <si>
    <t>Podkladní a spojovací vrstva vnějších omítaných ploch penetrace nanášená ručně stěn</t>
  </si>
  <si>
    <t>687154369</t>
  </si>
  <si>
    <t>https://podminky.urs.cz/item/CS_URS_2023_02/622131121</t>
  </si>
  <si>
    <t>Poznámka k položce:_x000D_
na opravenou hladkou omítku před zateplením objektu</t>
  </si>
  <si>
    <t>29</t>
  </si>
  <si>
    <t>622151021</t>
  </si>
  <si>
    <t>Penetrační nátěr vnějších pastovitých tenkovrstvých omítek mozaikových akrylátový stěn</t>
  </si>
  <si>
    <t>-300188224</t>
  </si>
  <si>
    <t>https://podminky.urs.cz/item/CS_URS_2023_02/622151021</t>
  </si>
  <si>
    <t>1,2*(54,48*2)+0,5*(11,38*2)-24*(0,6*1,15)-4*(2,1*1)</t>
  </si>
  <si>
    <t>30</t>
  </si>
  <si>
    <t>622151031</t>
  </si>
  <si>
    <t>Penetrační nátěr vnějších pastovitých tenkovrstvých omítek silikonový stěn</t>
  </si>
  <si>
    <t>-97157471</t>
  </si>
  <si>
    <t>https://podminky.urs.cz/item/CS_URS_2023_02/622151031</t>
  </si>
  <si>
    <t>1197,952+371,066+90+109,908+36,8</t>
  </si>
  <si>
    <t>31</t>
  </si>
  <si>
    <t>622211021</t>
  </si>
  <si>
    <t>Montáž kontaktního zateplení lepením a mechanickým kotvením z polystyrenových desek na vnější stěny, na podklad betonový nebo z lehčeného betonu, z tvárnic keramických nebo vápenopískových, tloušťky desek přes 80 do 120 mm</t>
  </si>
  <si>
    <t>385088850</t>
  </si>
  <si>
    <t>https://podminky.urs.cz/item/CS_URS_2023_02/622211021</t>
  </si>
  <si>
    <t>Poznámka k položce:_x000D_
T6</t>
  </si>
  <si>
    <t>0,5*(11,38+8)+0,5*54,48-4*(0,5*3)</t>
  </si>
  <si>
    <t>32</t>
  </si>
  <si>
    <t>28376354</t>
  </si>
  <si>
    <t>deska perimetrická pro zateplení spodních staveb 200kPa λ=0,034 tl 100mm</t>
  </si>
  <si>
    <t>1123320191</t>
  </si>
  <si>
    <t>30,93*1,05 'Přepočtené koeficientem množství</t>
  </si>
  <si>
    <t>33</t>
  </si>
  <si>
    <t>622211031</t>
  </si>
  <si>
    <t>Montáž kontaktního zateplení lepením a mechanickým kotvením z polystyrenových desek na vnější stěny, na podklad betonový nebo z lehčeného betonu, z tvárnic keramických nebo vápenopískových, tloušťky desek přes 120 do 160 mm</t>
  </si>
  <si>
    <t>-1037186340</t>
  </si>
  <si>
    <t>https://podminky.urs.cz/item/CS_URS_2023_02/622211031</t>
  </si>
  <si>
    <t>(54,48+11,38)*(11,8+3,05)+(54,48+11,38)*(11,8+1,35)-479,16+24*(0,6*1,15)-1,35*54,48-109,98</t>
  </si>
  <si>
    <t>34</t>
  </si>
  <si>
    <t>28376042</t>
  </si>
  <si>
    <t>deska EPS grafitová fasádní λ=0,032 tl 140mm</t>
  </si>
  <si>
    <t>132636137</t>
  </si>
  <si>
    <t>1197,952*1,05 'Přepočtené koeficientem množství</t>
  </si>
  <si>
    <t>35</t>
  </si>
  <si>
    <t>622212051</t>
  </si>
  <si>
    <t>Montáž kontaktního zateplení vnějšího ostění, nadpraží nebo parapetu lepením z polystyrenových desek hloubky špalet přes 200 do 400 mm, tloušťky desek do 40 mm</t>
  </si>
  <si>
    <t>1379187419</t>
  </si>
  <si>
    <t>https://podminky.urs.cz/item/CS_URS_2023_02/622212051</t>
  </si>
  <si>
    <t>Poznámka k položce:_x000D_
T2</t>
  </si>
  <si>
    <t>36</t>
  </si>
  <si>
    <t>28376031</t>
  </si>
  <si>
    <t>deska EPS grafitová fasádní λ=0,032 tl 30mm</t>
  </si>
  <si>
    <t>-1489324096</t>
  </si>
  <si>
    <t>1039,4*0,34</t>
  </si>
  <si>
    <t>353,396*1,05 'Přepočtené koeficientem množství</t>
  </si>
  <si>
    <t>37</t>
  </si>
  <si>
    <t>622221001</t>
  </si>
  <si>
    <t>Montáž kontaktního zateplení lepením a mechanickým kotvením z desek z minerální vlny s podélnou orientací vláken nebo kombinovaných na vnější stěny, na podklad betonový nebo z lehčeného betonu, z tvárnic keramických nebo vápenopískových, tloušťky desek do 40 mm</t>
  </si>
  <si>
    <t>1868841612</t>
  </si>
  <si>
    <t>https://podminky.urs.cz/item/CS_URS_2023_02/622221001</t>
  </si>
  <si>
    <t>Poznámka k položce:_x000D_
Boční stěna - lodžie, skladba T5</t>
  </si>
  <si>
    <t>20*(2,5*0,9+2,5*0,9)</t>
  </si>
  <si>
    <t>38</t>
  </si>
  <si>
    <t>-1889512358</t>
  </si>
  <si>
    <t>90*1,05 'Přepočtené koeficientem množství</t>
  </si>
  <si>
    <t>39</t>
  </si>
  <si>
    <t>622221011</t>
  </si>
  <si>
    <t>Montáž kontaktního zateplení lepením a mechanickým kotvením z desek z minerální vlny s podélnou orientací vláken nebo kombinovaných na vnější stěny, na podklad betonový nebo z lehčeného betonu, z tvárnic keramických nebo vápenopískových, tloušťky desek přes 40 do 80 mm</t>
  </si>
  <si>
    <t>1154524879</t>
  </si>
  <si>
    <t>https://podminky.urs.cz/item/CS_URS_2023_02/622221011</t>
  </si>
  <si>
    <t>Poznámka k položce:_x000D_
1.PP stěna</t>
  </si>
  <si>
    <t>40</t>
  </si>
  <si>
    <t>-1906168009</t>
  </si>
  <si>
    <t>104,805*1,05 'Přepočtené koeficientem množství</t>
  </si>
  <si>
    <t>41</t>
  </si>
  <si>
    <t>622221031</t>
  </si>
  <si>
    <t>Montáž kontaktního zateplení lepením a mechanickým kotvením z desek z minerální vlny s podélnou orientací vláken nebo kombinovaných na vnější stěny, na podklad betonový nebo z lehčeného betonu, z tvárnic keramických nebo vápenopískových, tloušťky desek přes 120 do 160 mm</t>
  </si>
  <si>
    <t>-1515191093</t>
  </si>
  <si>
    <t>https://podminky.urs.cz/item/CS_URS_2023_02/622221031</t>
  </si>
  <si>
    <t>0,9*((54,48*2+11,38*2-4*2,4))</t>
  </si>
  <si>
    <t>42</t>
  </si>
  <si>
    <t>63142027</t>
  </si>
  <si>
    <t>deska tepelně izolační minerální kontaktních fasád podélné vlákno λ=0,035-0,036 tl 140mm</t>
  </si>
  <si>
    <t>934424806</t>
  </si>
  <si>
    <t>109,908*1,05 'Přepočtené koeficientem množství</t>
  </si>
  <si>
    <t>43</t>
  </si>
  <si>
    <t>622222051</t>
  </si>
  <si>
    <t>Montáž kontaktního zateplení vnějšího ostění, nadpraží nebo parapetu lepením z desek z minerální vlny s podélnou nebo kolmou orientací vláken nebo z kombinovaných desek hloubky špalet přes 200 do 400 mm, tloušťky desek do 40 mm</t>
  </si>
  <si>
    <t>1607151221</t>
  </si>
  <si>
    <t>https://podminky.urs.cz/item/CS_URS_2023_02/622222051</t>
  </si>
  <si>
    <t>2*(20*2,1+20*2,5)</t>
  </si>
  <si>
    <t>44</t>
  </si>
  <si>
    <t>1624924619</t>
  </si>
  <si>
    <t>184*0,2</t>
  </si>
  <si>
    <t>45</t>
  </si>
  <si>
    <t>622252001</t>
  </si>
  <si>
    <t>Montáž profilů kontaktního zateplení zakládacích soklových připevněných hmoždinkami</t>
  </si>
  <si>
    <t>457163867</t>
  </si>
  <si>
    <t>https://podminky.urs.cz/item/CS_URS_2023_02/622252001</t>
  </si>
  <si>
    <t>54,48*2+11,38*2-4*2,1-4*2,4</t>
  </si>
  <si>
    <t>46</t>
  </si>
  <si>
    <t>59051651</t>
  </si>
  <si>
    <t>profil zakládací Al tl 0,7mm pro ETICS pro izolant tl 140mm</t>
  </si>
  <si>
    <t>618805557</t>
  </si>
  <si>
    <t>113,72*1,05 'Přepočtené koeficientem množství</t>
  </si>
  <si>
    <t>47</t>
  </si>
  <si>
    <t>622252002</t>
  </si>
  <si>
    <t>Montáž profilů kontaktního zateplení ostatních stěnových, dilatačních apod. lepených do tmelu</t>
  </si>
  <si>
    <t>25567950</t>
  </si>
  <si>
    <t>https://podminky.urs.cz/item/CS_URS_2023_02/622252002</t>
  </si>
  <si>
    <t>48</t>
  </si>
  <si>
    <t>59051512</t>
  </si>
  <si>
    <t>profil začišťovací s okapnicí PVC s výztužnou tkaninou pro parapet ETICS</t>
  </si>
  <si>
    <t>-1910890541</t>
  </si>
  <si>
    <t>258,4*1,05 'Přepočtené koeficientem množství</t>
  </si>
  <si>
    <t>49</t>
  </si>
  <si>
    <t>387582514</t>
  </si>
  <si>
    <t>258,4+4*2,4</t>
  </si>
  <si>
    <t>50</t>
  </si>
  <si>
    <t>59051510</t>
  </si>
  <si>
    <t>profil začišťovací s okapnicí PVC s výztužnou tkaninou pro nadpraží ETICS</t>
  </si>
  <si>
    <t>-2115243758</t>
  </si>
  <si>
    <t>268*1,05 'Přepočtené koeficientem množství</t>
  </si>
  <si>
    <t>51</t>
  </si>
  <si>
    <t>1339616881</t>
  </si>
  <si>
    <t>1039,4-258,4</t>
  </si>
  <si>
    <t>52</t>
  </si>
  <si>
    <t>59051476</t>
  </si>
  <si>
    <t>profil začišťovací PVC 9mm s výztužnou tkaninou pro ostění ETICS</t>
  </si>
  <si>
    <t>380606404</t>
  </si>
  <si>
    <t>781*1,05 'Přepočtené koeficientem množství</t>
  </si>
  <si>
    <t>53</t>
  </si>
  <si>
    <t>-1761795169</t>
  </si>
  <si>
    <t>781-268</t>
  </si>
  <si>
    <t>40*2,5+2*(11,8+1,35)+2*(11,8+3,05)+8*(11,8+3,05)</t>
  </si>
  <si>
    <t>54</t>
  </si>
  <si>
    <t>63127416</t>
  </si>
  <si>
    <t>profil rohový PVC 23x23mm s výztužnou tkaninou š 100mm pro ETICS</t>
  </si>
  <si>
    <t>-1626972328</t>
  </si>
  <si>
    <t>787,8*1,05 'Přepočtené koeficientem množství</t>
  </si>
  <si>
    <t>55</t>
  </si>
  <si>
    <t>622325109</t>
  </si>
  <si>
    <t>Oprava vápenocementové omítky vnějších ploch stupně členitosti 1 hladké stěn, v rozsahu opravované plochy přes 80 do 100%</t>
  </si>
  <si>
    <t>626457639</t>
  </si>
  <si>
    <t>https://podminky.urs.cz/item/CS_URS_2023_02/622325109</t>
  </si>
  <si>
    <t>56</t>
  </si>
  <si>
    <t>622511112</t>
  </si>
  <si>
    <t>Omítka tenkovrstvá akrylátová vnějších ploch probarvená bez penetrace mozaiková střednězrnná stěn</t>
  </si>
  <si>
    <t>782847637</t>
  </si>
  <si>
    <t>https://podminky.urs.cz/item/CS_URS_2023_02/622511112</t>
  </si>
  <si>
    <t>57</t>
  </si>
  <si>
    <t>622531012</t>
  </si>
  <si>
    <t>Omítka tenkovrstvá silikonová vnějších ploch probarvená bez penetrace zatíraná (škrábaná), zrnitost 1,5 mm stěn</t>
  </si>
  <si>
    <t>1714041482</t>
  </si>
  <si>
    <t>https://podminky.urs.cz/item/CS_URS_2023_02/622531012</t>
  </si>
  <si>
    <t>58</t>
  </si>
  <si>
    <t>629991011</t>
  </si>
  <si>
    <t>Zakrytí vnějších ploch před znečištěním včetně pozdějšího odkrytí výplní otvorů a svislých ploch fólií přilepenou lepící páskou</t>
  </si>
  <si>
    <t>508113376</t>
  </si>
  <si>
    <t>https://podminky.urs.cz/item/CS_URS_2023_02/629991011</t>
  </si>
  <si>
    <t>-(-40*(3*1,5)-20*(2,1*2,5)-64*(1,5*1,6)-24*(0,6*1,15)-4*(2,4*2,5))</t>
  </si>
  <si>
    <t>59</t>
  </si>
  <si>
    <t>629995101</t>
  </si>
  <si>
    <t>Očištění vnějších ploch tlakovou vodou omytím</t>
  </si>
  <si>
    <t>106317766</t>
  </si>
  <si>
    <t>https://podminky.urs.cz/item/CS_URS_2023_02/629995101</t>
  </si>
  <si>
    <t>54,2*(11,8+1,35)+11,1*(11,8+1,35)+54,2*(11,8+3,05)+11,1*(11,8+3,05)</t>
  </si>
  <si>
    <t>-40*(3*1,5)-20*(2,1*2,5)-64*(1,5*1,6)-24*(0,6*1,15)-4*(2,4*2,5)</t>
  </si>
  <si>
    <t>0,2*(2*(40*3+40*1,5+20*2,1+20*2,5+64*1,5+64*1,6+24*0,6+24*1,15))+0,2*(4*2,4+2*2,5)</t>
  </si>
  <si>
    <t>60</t>
  </si>
  <si>
    <t>629999011</t>
  </si>
  <si>
    <t>Příplatky k cenám úprav vnějších povrchů za zvýšenou pracnost při provádění styku dvou barev nebo struktur na fasádě</t>
  </si>
  <si>
    <t>720627487</t>
  </si>
  <si>
    <t>https://podminky.urs.cz/item/CS_URS_2023_02/629999011</t>
  </si>
  <si>
    <t>2*(11,8+1,35+11,8+1,35+11,8+3,05+11,8+3,05)+54,48*2+10*(11,8+3,05)+10*(11,8+1,35)</t>
  </si>
  <si>
    <t>61</t>
  </si>
  <si>
    <t>637211321</t>
  </si>
  <si>
    <t>Okapový chodník z dlaždic betonových vymývaných s vyplněním spár drobným kamenivem, tl. dlaždic do 50 mm do písku</t>
  </si>
  <si>
    <t>-737044046</t>
  </si>
  <si>
    <t>https://podminky.urs.cz/item/CS_URS_2023_02/637211321</t>
  </si>
  <si>
    <t>0,4*(54,2+11,24+0,4+0,4)</t>
  </si>
  <si>
    <t>62</t>
  </si>
  <si>
    <t>637311122</t>
  </si>
  <si>
    <t>Okapový chodník z obrubníků betonových chodníkových, se zalitím spár cementovou maltou do lože z betonu prostého, z obrubníků stojatých</t>
  </si>
  <si>
    <t>1100092219</t>
  </si>
  <si>
    <t>https://podminky.urs.cz/item/CS_URS_2023_02/637311122</t>
  </si>
  <si>
    <t>(54,2+11,24+0,4+0,4+0,4+0,4+8*0,4)</t>
  </si>
  <si>
    <t>Ostatní konstrukce a práce, bourání</t>
  </si>
  <si>
    <t>63</t>
  </si>
  <si>
    <t>941111122</t>
  </si>
  <si>
    <t>Lešení řadové trubkové lehké pracovní s podlahami s provozním zatížením tř. 3 do 200 kg/m2 šířky tř. W09 od 0,9 do 1,2 m, výšky výšky přes 10 do 25 m montáž</t>
  </si>
  <si>
    <t>-1207660870</t>
  </si>
  <si>
    <t>https://podminky.urs.cz/item/CS_URS_2023_02/941111122</t>
  </si>
  <si>
    <t>(11,8+1,35)*(54,48+11,38)+(11,8+3,05)*(54,48+11,38)</t>
  </si>
  <si>
    <t>64</t>
  </si>
  <si>
    <t>941111222</t>
  </si>
  <si>
    <t>Lešení řadové trubkové lehké pracovní s podlahami s provozním zatížením tř. 3 do 200 kg/m2 šířky tř. W09 od 0,9 do 1,2 m, výšky výšky přes 10 do 25 m příplatek k ceně za každý den použití</t>
  </si>
  <si>
    <t>47108074</t>
  </si>
  <si>
    <t>https://podminky.urs.cz/item/CS_URS_2023_02/941111222</t>
  </si>
  <si>
    <t>1844,08*60 'Přepočtené koeficientem množství</t>
  </si>
  <si>
    <t>65</t>
  </si>
  <si>
    <t>941111322</t>
  </si>
  <si>
    <t>Odborná prohlídka lešení řadového trubkového lehkého pracovního s podlahami s provozním zatížením tř. 3 do 200 kg/m2 šířky tř. W06 až W12 od 0,6 m do 1,5 m výšky do 25 m, celkové plochy přes 500 do 2 000 m2 zakrytého sítí</t>
  </si>
  <si>
    <t>kus</t>
  </si>
  <si>
    <t>43252567</t>
  </si>
  <si>
    <t>https://podminky.urs.cz/item/CS_URS_2023_02/941111322</t>
  </si>
  <si>
    <t>66</t>
  </si>
  <si>
    <t>941111822</t>
  </si>
  <si>
    <t>Lešení řadové trubkové lehké pracovní s podlahami s provozním zatížením tř. 3 do 200 kg/m2 šířky tř. W09 od 0,9 do 1,2 m, výšky výšky přes 10 do 25 m demontáž</t>
  </si>
  <si>
    <t>-1624448688</t>
  </si>
  <si>
    <t>https://podminky.urs.cz/item/CS_URS_2023_02/941111822</t>
  </si>
  <si>
    <t>67</t>
  </si>
  <si>
    <t>944511111</t>
  </si>
  <si>
    <t>Síť ochranná zavěšená na konstrukci lešení z textilie z umělých vláken montáž</t>
  </si>
  <si>
    <t>1745168076</t>
  </si>
  <si>
    <t>https://podminky.urs.cz/item/CS_URS_2023_02/944511111</t>
  </si>
  <si>
    <t>68</t>
  </si>
  <si>
    <t>944511211</t>
  </si>
  <si>
    <t>Síť ochranná zavěšená na konstrukci lešení z textilie z umělých vláken příplatek k ceně za každý den použití</t>
  </si>
  <si>
    <t>674172166</t>
  </si>
  <si>
    <t>https://podminky.urs.cz/item/CS_URS_2023_02/944511211</t>
  </si>
  <si>
    <t>69</t>
  </si>
  <si>
    <t>944511811</t>
  </si>
  <si>
    <t>Síť ochranná zavěšená na konstrukci lešení z textilie z umělých vláken demontáž</t>
  </si>
  <si>
    <t>802736576</t>
  </si>
  <si>
    <t>https://podminky.urs.cz/item/CS_URS_2023_02/944511811</t>
  </si>
  <si>
    <t>70</t>
  </si>
  <si>
    <t>952901111</t>
  </si>
  <si>
    <t>Vyčištění budov nebo objektů před předáním do užívání budov bytové nebo občanské výstavby, světlé výšky podlaží do 4 m</t>
  </si>
  <si>
    <t>-1276440136</t>
  </si>
  <si>
    <t>https://podminky.urs.cz/item/CS_URS_2023_02/952901111</t>
  </si>
  <si>
    <t>71</t>
  </si>
  <si>
    <t>952902121</t>
  </si>
  <si>
    <t>Čištění budov při provádění oprav a udržovacích prací podlah drsných nebo chodníků zametením</t>
  </si>
  <si>
    <t>-401897858</t>
  </si>
  <si>
    <t>https://podminky.urs.cz/item/CS_URS_2023_02/952902121</t>
  </si>
  <si>
    <t>Poznámka k položce:_x000D_
střecha</t>
  </si>
  <si>
    <t>296*2</t>
  </si>
  <si>
    <t>72</t>
  </si>
  <si>
    <t>966084018</t>
  </si>
  <si>
    <t>Demontáž opláštění předvěšené odvětrávané fasády stěn</t>
  </si>
  <si>
    <t>1256024289</t>
  </si>
  <si>
    <t>https://podminky.urs.cz/item/CS_URS_2023_02/966084018</t>
  </si>
  <si>
    <t>Poznámka k položce:_x000D_
viz. pohled jihozápadní - stávající stav</t>
  </si>
  <si>
    <t>2*(11,1*(11,8+1,35))</t>
  </si>
  <si>
    <t>73</t>
  </si>
  <si>
    <t>968062375</t>
  </si>
  <si>
    <t>Vybourání dřevěných rámů oken s křídly, dveřních zárubní, vrat, stěn, ostění nebo obkladů rámů oken s křídly zdvojených, plochy do 2 m2</t>
  </si>
  <si>
    <t>36244392</t>
  </si>
  <si>
    <t>https://podminky.urs.cz/item/CS_URS_2023_02/968062375</t>
  </si>
  <si>
    <t>12*(1,5*1,15)</t>
  </si>
  <si>
    <t>74</t>
  </si>
  <si>
    <t>968062376</t>
  </si>
  <si>
    <t>Vybourání dřevěných rámů oken s křídly, dveřních zárubní, vrat, stěn, ostění nebo obkladů rámů oken s křídly zdvojených, plochy do 4 m2</t>
  </si>
  <si>
    <t>1390167015</t>
  </si>
  <si>
    <t>https://podminky.urs.cz/item/CS_URS_2023_02/968062376</t>
  </si>
  <si>
    <t>4*(1,5*1,6)</t>
  </si>
  <si>
    <t>75</t>
  </si>
  <si>
    <t>968062377</t>
  </si>
  <si>
    <t>Vybourání dřevěných rámů oken s křídly, dveřních zárubní, vrat, stěn, ostění nebo obkladů rámů oken s křídly zdvojených, plochy přes 4 m2</t>
  </si>
  <si>
    <t>-925804069</t>
  </si>
  <si>
    <t>https://podminky.urs.cz/item/CS_URS_2023_02/968062377</t>
  </si>
  <si>
    <t>3*(3*1,6)</t>
  </si>
  <si>
    <t>76</t>
  </si>
  <si>
    <t>968062747</t>
  </si>
  <si>
    <t>Vybourání dřevěných rámů oken s křídly, dveřních zárubní, vrat, stěn, ostění nebo obkladů stěn plných, zasklených nebo výkladních pevných nebo otevíratelných, plochy přes 4 m2</t>
  </si>
  <si>
    <t>143800997</t>
  </si>
  <si>
    <t>https://podminky.urs.cz/item/CS_URS_2023_02/968062747</t>
  </si>
  <si>
    <t>2*(2,1*2,5)</t>
  </si>
  <si>
    <t>77</t>
  </si>
  <si>
    <t>971033621</t>
  </si>
  <si>
    <t>Vybourání otvorů ve zdivu základovém nebo nadzákladovém z cihel, tvárnic, příčkovek z cihel pálených na maltu vápennou nebo vápenocementovou plochy do 4 m2, tl. do 100 mm</t>
  </si>
  <si>
    <t>1532843302</t>
  </si>
  <si>
    <t>https://podminky.urs.cz/item/CS_URS_2023_02/971033621</t>
  </si>
  <si>
    <t>28*(2,4*1,15)</t>
  </si>
  <si>
    <t>78</t>
  </si>
  <si>
    <t>978011161</t>
  </si>
  <si>
    <t>Otlučení vápenných nebo vápenocementových omítek vnitřních ploch stropů, v rozsahu přes 30 do 50 %</t>
  </si>
  <si>
    <t>-473566998</t>
  </si>
  <si>
    <t>https://podminky.urs.cz/item/CS_URS_2023_02/978011161</t>
  </si>
  <si>
    <t>Poznámka k položce:_x000D_
1.PP</t>
  </si>
  <si>
    <t>79</t>
  </si>
  <si>
    <t>978015391</t>
  </si>
  <si>
    <t>Otlučení vápenných nebo vápenocementových omítek vnějších ploch s vyškrabáním spar a s očištěním zdiva stupně členitosti 1 a 2, v rozsahu přes 80 do 100 %</t>
  </si>
  <si>
    <t>-772326893</t>
  </si>
  <si>
    <t>https://podminky.urs.cz/item/CS_URS_2023_02/978015391</t>
  </si>
  <si>
    <t>80</t>
  </si>
  <si>
    <t>-473988059</t>
  </si>
  <si>
    <t>Poznámka k položce:_x000D_
podhled lodžie</t>
  </si>
  <si>
    <t>81</t>
  </si>
  <si>
    <t>985132111</t>
  </si>
  <si>
    <t>Očištění ploch líce kleneb a podhledů tlakovou vodou</t>
  </si>
  <si>
    <t>893829299</t>
  </si>
  <si>
    <t>https://podminky.urs.cz/item/CS_URS_2023_02/985132111</t>
  </si>
  <si>
    <t>82</t>
  </si>
  <si>
    <t>985139112</t>
  </si>
  <si>
    <t>Očištění ploch Příplatek k cenám za plochu do 10 m2 jednotlivě</t>
  </si>
  <si>
    <t>-1301558753</t>
  </si>
  <si>
    <t>https://podminky.urs.cz/item/CS_URS_2023_02/985139112</t>
  </si>
  <si>
    <t>83</t>
  </si>
  <si>
    <t>993111111</t>
  </si>
  <si>
    <t>Dovoz a odvoz lešení včetně naložení a složení řadového, na vzdálenost do 10 km</t>
  </si>
  <si>
    <t>1262616420</t>
  </si>
  <si>
    <t>https://podminky.urs.cz/item/CS_URS_2023_02/993111111</t>
  </si>
  <si>
    <t>84</t>
  </si>
  <si>
    <t>993111119</t>
  </si>
  <si>
    <t>Dovoz a odvoz lešení včetně naložení a složení řadového, na vzdálenost Příplatek k ceně za každých dalších i započatých 10 km přes 10 km</t>
  </si>
  <si>
    <t>-1192060275</t>
  </si>
  <si>
    <t>https://podminky.urs.cz/item/CS_URS_2023_02/993111119</t>
  </si>
  <si>
    <t>997</t>
  </si>
  <si>
    <t>Přesun sutě</t>
  </si>
  <si>
    <t>85</t>
  </si>
  <si>
    <t>997013214</t>
  </si>
  <si>
    <t>Vnitrostaveništní doprava suti a vybouraných hmot vodorovně do 50 m svisle ručně pro budovy a haly výšky přes 12 do 15 m</t>
  </si>
  <si>
    <t>-344369731</t>
  </si>
  <si>
    <t>https://podminky.urs.cz/item/CS_URS_2023_02/997013214</t>
  </si>
  <si>
    <t>86</t>
  </si>
  <si>
    <t>997013501</t>
  </si>
  <si>
    <t>Odvoz suti a vybouraných hmot na skládku nebo meziskládku se složením, na vzdálenost do 1 km</t>
  </si>
  <si>
    <t>-1923975161</t>
  </si>
  <si>
    <t>https://podminky.urs.cz/item/CS_URS_2023_02/997013501</t>
  </si>
  <si>
    <t>87</t>
  </si>
  <si>
    <t>997013509</t>
  </si>
  <si>
    <t>Odvoz suti a vybouraných hmot na skládku nebo meziskládku se složením, na vzdálenost Příplatek k ceně za každý další i započatý 1 km přes 1 km</t>
  </si>
  <si>
    <t>-422176057</t>
  </si>
  <si>
    <t>https://podminky.urs.cz/item/CS_URS_2023_02/997013509</t>
  </si>
  <si>
    <t>120,762*19 'Přepočtené koeficientem množství</t>
  </si>
  <si>
    <t>88</t>
  </si>
  <si>
    <t>997013631</t>
  </si>
  <si>
    <t>Poplatek za uložení stavebního odpadu na skládce (skládkovné) směsného stavebního a demoličního zatříděného do Katalogu odpadů pod kódem 17 09 04</t>
  </si>
  <si>
    <t>44519469</t>
  </si>
  <si>
    <t>https://podminky.urs.cz/item/CS_URS_2023_02/997013631</t>
  </si>
  <si>
    <t>998</t>
  </si>
  <si>
    <t>Přesun hmot</t>
  </si>
  <si>
    <t>89</t>
  </si>
  <si>
    <t>998011003</t>
  </si>
  <si>
    <t>Přesun hmot pro budovy občanské výstavby, bydlení, výrobu a služby s nosnou svislou konstrukcí zděnou z cihel, tvárnic nebo kamene vodorovná dopravní vzdálenost do 100 m pro budovy výšky přes 12 do 24 m</t>
  </si>
  <si>
    <t>-1639044749</t>
  </si>
  <si>
    <t>https://podminky.urs.cz/item/CS_URS_2023_02/998011003</t>
  </si>
  <si>
    <t>PSV</t>
  </si>
  <si>
    <t>Práce a dodávky PSV</t>
  </si>
  <si>
    <t>711</t>
  </si>
  <si>
    <t>Izolace proti vodě, vlhkosti a plynům</t>
  </si>
  <si>
    <t>90</t>
  </si>
  <si>
    <t>711191001</t>
  </si>
  <si>
    <t>Provedení nátěru adhezního můstku na ploše vodorovné V</t>
  </si>
  <si>
    <t>-1162606426</t>
  </si>
  <si>
    <t>https://podminky.urs.cz/item/CS_URS_2023_02/711191001</t>
  </si>
  <si>
    <t>91</t>
  </si>
  <si>
    <t>58581220</t>
  </si>
  <si>
    <t>adhezní můstek pod izolační a vyrovnávací lepící hmoty</t>
  </si>
  <si>
    <t>1880817990</t>
  </si>
  <si>
    <t>38*0,12075 'Přepočtené koeficientem množství</t>
  </si>
  <si>
    <t>92</t>
  </si>
  <si>
    <t>998711203</t>
  </si>
  <si>
    <t>Přesun hmot pro izolace proti vodě, vlhkosti a plynům stanovený procentní sazbou (%) z ceny vodorovná dopravní vzdálenost do 50 m v objektech výšky přes 12 do 60 m</t>
  </si>
  <si>
    <t>%</t>
  </si>
  <si>
    <t>-463946545</t>
  </si>
  <si>
    <t>https://podminky.urs.cz/item/CS_URS_2023_02/998711203</t>
  </si>
  <si>
    <t>712</t>
  </si>
  <si>
    <t>Povlakové krytiny</t>
  </si>
  <si>
    <t>93</t>
  </si>
  <si>
    <t>712300841</t>
  </si>
  <si>
    <t>Ostatní práce při odstranění povlakové krytiny střech plochých do 10° mechu odškrabáním a očistěním s urovnáním povrchu</t>
  </si>
  <si>
    <t>1601571639</t>
  </si>
  <si>
    <t>https://podminky.urs.cz/item/CS_URS_2023_02/712300841</t>
  </si>
  <si>
    <t>94</t>
  </si>
  <si>
    <t>712300921</t>
  </si>
  <si>
    <t>Opravy povlakové krytiny střech plochých do 10° Příplatek k ceně za správkový kus NAIP přitavením</t>
  </si>
  <si>
    <t>-437869564</t>
  </si>
  <si>
    <t>https://podminky.urs.cz/item/CS_URS_2023_02/712300921</t>
  </si>
  <si>
    <t>95</t>
  </si>
  <si>
    <t>R</t>
  </si>
  <si>
    <t>712A0401</t>
  </si>
  <si>
    <t>Hydroizolace plochých střech termoplasty fólie (včetně ochranných geotextilií)</t>
  </si>
  <si>
    <t>-1580159125</t>
  </si>
  <si>
    <t>https://podminky.urs.cz/item/CS_URS_2022_01/712A0401</t>
  </si>
  <si>
    <t>592+4*(11,41*0,7)</t>
  </si>
  <si>
    <t>96</t>
  </si>
  <si>
    <t>998712203</t>
  </si>
  <si>
    <t>Přesun hmot pro povlakové krytiny stanovený procentní sazbou (%) z ceny vodorovná dopravní vzdálenost do 50 m v objektech výšky přes 12 do 24 m</t>
  </si>
  <si>
    <t>-1347747166</t>
  </si>
  <si>
    <t>https://podminky.urs.cz/item/CS_URS_2023_02/998712203</t>
  </si>
  <si>
    <t>713</t>
  </si>
  <si>
    <t>Izolace tepelné</t>
  </si>
  <si>
    <t>97</t>
  </si>
  <si>
    <t>713141152</t>
  </si>
  <si>
    <t>Montáž tepelné izolace střech plochých rohožemi, pásy, deskami, dílci, bloky (izolační materiál ve specifikaci) kladenými volně dvouvrstvá</t>
  </si>
  <si>
    <t>302636621</t>
  </si>
  <si>
    <t>https://podminky.urs.cz/item/CS_URS_2023_02/713141152</t>
  </si>
  <si>
    <t>98</t>
  </si>
  <si>
    <t>28375031</t>
  </si>
  <si>
    <t>deska EPS 150 pro konstrukce s vysokým zatížením λ=0,035 tl 110mm</t>
  </si>
  <si>
    <t>774224362</t>
  </si>
  <si>
    <t>592*2,1 'Přepočtené koeficientem množství</t>
  </si>
  <si>
    <t>99</t>
  </si>
  <si>
    <t>713141253</t>
  </si>
  <si>
    <t>Montáž tepelné izolace střech plochých mechanické přikotvení šrouby včetně dodávky šroubů, bez položení tepelné izolace tl. izolace přes 200 do 240 mm do betonu</t>
  </si>
  <si>
    <t>-936198102</t>
  </si>
  <si>
    <t>https://podminky.urs.cz/item/CS_URS_2023_02/713141253</t>
  </si>
  <si>
    <t>100</t>
  </si>
  <si>
    <t>998713203</t>
  </si>
  <si>
    <t>Přesun hmot pro izolace tepelné stanovený procentní sazbou (%) z ceny vodorovná dopravní vzdálenost do 50 m v objektech výšky přes 12 do 24 m</t>
  </si>
  <si>
    <t>-871576946</t>
  </si>
  <si>
    <t>https://podminky.urs.cz/item/CS_URS_2023_02/998713203</t>
  </si>
  <si>
    <t>741</t>
  </si>
  <si>
    <t>Elektroinstalace - silnoproud</t>
  </si>
  <si>
    <t>101</t>
  </si>
  <si>
    <t>68451R</t>
  </si>
  <si>
    <t>Demontáž hromosvodu</t>
  </si>
  <si>
    <t>kpl</t>
  </si>
  <si>
    <t>729384970</t>
  </si>
  <si>
    <t>102</t>
  </si>
  <si>
    <t>741A1301</t>
  </si>
  <si>
    <t>Elektroinstalace – vedení (kompletní včetně vybavení) venkovní osvětlení s čidlem pohybu</t>
  </si>
  <si>
    <t>soubor</t>
  </si>
  <si>
    <t>-2138838962</t>
  </si>
  <si>
    <t>https://podminky.urs.cz/item/CS_URS_2022_01/741A1301</t>
  </si>
  <si>
    <t>103</t>
  </si>
  <si>
    <t>741A3002</t>
  </si>
  <si>
    <t>Bleskosvod a uzemnění pro bytový dům nebo administrativní budovu</t>
  </si>
  <si>
    <t>-342536786</t>
  </si>
  <si>
    <t>https://podminky.urs.cz/item/CS_URS_2022_01/741A3002</t>
  </si>
  <si>
    <t>761</t>
  </si>
  <si>
    <t>Konstrukce prosvětlovací</t>
  </si>
  <si>
    <t>104</t>
  </si>
  <si>
    <t>761A1022</t>
  </si>
  <si>
    <t>Okna zdvojená otvíravá s rámem plastová zasklení trojsklo plochy přes 1,5 m2</t>
  </si>
  <si>
    <t>988115321</t>
  </si>
  <si>
    <t>https://podminky.urs.cz/item/CS_URS_2022_01/761A1022</t>
  </si>
  <si>
    <t>12*(1,5*1,15)+4*(1,5*1,6)+3*(3*1,6)+2*(2,1*2,5)</t>
  </si>
  <si>
    <t>105</t>
  </si>
  <si>
    <t>761A9201</t>
  </si>
  <si>
    <t>Doplňky k výplním otvorů parapety vnitřní desky šířky do 30 cm</t>
  </si>
  <si>
    <t>865022005</t>
  </si>
  <si>
    <t>https://podminky.urs.cz/item/CS_URS_2022_01/761A9201</t>
  </si>
  <si>
    <t>12*1,5+4*1,5+3*3+2*2,1</t>
  </si>
  <si>
    <t>764</t>
  </si>
  <si>
    <t>Konstrukce klempířské</t>
  </si>
  <si>
    <t>106</t>
  </si>
  <si>
    <t>764002841</t>
  </si>
  <si>
    <t>Demontáž klempířských konstrukcí oplechování horních ploch zdí a nadezdívek do suti</t>
  </si>
  <si>
    <t>-98914222</t>
  </si>
  <si>
    <t>https://podminky.urs.cz/item/CS_URS_2023_02/764002841</t>
  </si>
  <si>
    <t>107</t>
  </si>
  <si>
    <t>764002851</t>
  </si>
  <si>
    <t>Demontáž klempířských konstrukcí oplechování parapetů do suti</t>
  </si>
  <si>
    <t>-1758658497</t>
  </si>
  <si>
    <t>https://podminky.urs.cz/item/CS_URS_2023_02/764002851</t>
  </si>
  <si>
    <t>40*3+20*2,1+64*1,5+24*0,6-20*0,7</t>
  </si>
  <si>
    <t>108</t>
  </si>
  <si>
    <t>764004801</t>
  </si>
  <si>
    <t>Demontáž klempířských konstrukcí žlabu podokapního do suti</t>
  </si>
  <si>
    <t>252928373</t>
  </si>
  <si>
    <t>https://podminky.urs.cz/item/CS_URS_2023_02/764004801</t>
  </si>
  <si>
    <t>109</t>
  </si>
  <si>
    <t>764004861</t>
  </si>
  <si>
    <t>Demontáž klempířských konstrukcí svodu do suti</t>
  </si>
  <si>
    <t>1239392710</t>
  </si>
  <si>
    <t>https://podminky.urs.cz/item/CS_URS_2023_02/764004861</t>
  </si>
  <si>
    <t>110</t>
  </si>
  <si>
    <t>764226443</t>
  </si>
  <si>
    <t>Oplechování parapetů z hliníkového plechu rovných celoplošně lepené, bez rohů rš 250 mm</t>
  </si>
  <si>
    <t>1124162961</t>
  </si>
  <si>
    <t>https://podminky.urs.cz/item/CS_URS_2023_02/764226443</t>
  </si>
  <si>
    <t>Poznámka k položce:_x000D_
poplastované</t>
  </si>
  <si>
    <t>111</t>
  </si>
  <si>
    <t>764226445</t>
  </si>
  <si>
    <t>Oplechování parapetů z hliníkového plechu rovných celoplošně lepené, bez rohů rš 400 mm</t>
  </si>
  <si>
    <t>1512174338</t>
  </si>
  <si>
    <t>https://podminky.urs.cz/item/CS_URS_2023_02/764226445</t>
  </si>
  <si>
    <t>112</t>
  </si>
  <si>
    <t>764226465</t>
  </si>
  <si>
    <t>Oplechování parapetů z hliníkového plechu rovných celoplošně lepené, bez rohů Příplatek k cenám za zvýšenou pracnost při provedení rohu nebo koutu do rš 400 mm</t>
  </si>
  <si>
    <t>1361745565</t>
  </si>
  <si>
    <t>https://podminky.urs.cz/item/CS_URS_2023_02/764226465</t>
  </si>
  <si>
    <t>113</t>
  </si>
  <si>
    <t>764245406</t>
  </si>
  <si>
    <t>Oplechování horních ploch zdí a nadezdívek (atik) z titanzinkového předzvětralého plechu celoplošně lepené rš 500 mm</t>
  </si>
  <si>
    <t>1773372684</t>
  </si>
  <si>
    <t>https://podminky.urs.cz/item/CS_URS_2023_02/764245406</t>
  </si>
  <si>
    <t>114</t>
  </si>
  <si>
    <t>764245446</t>
  </si>
  <si>
    <t>Oplechování horních ploch zdí a nadezdívek (atik) z titanzinkového předzvětralého plechu Příplatek k cenám za zvýšenou pracnost při provedení rohu nebo koutu přes rš 400 mm</t>
  </si>
  <si>
    <t>-495591890</t>
  </si>
  <si>
    <t>https://podminky.urs.cz/item/CS_URS_2023_02/764245446</t>
  </si>
  <si>
    <t>115</t>
  </si>
  <si>
    <t>764541405</t>
  </si>
  <si>
    <t>Žlab podokapní z titanzinkového předzvětralého plechu včetně háků a čel půlkruhový rš 330 mm</t>
  </si>
  <si>
    <t>-1992513226</t>
  </si>
  <si>
    <t>https://podminky.urs.cz/item/CS_URS_2023_02/764541405</t>
  </si>
  <si>
    <t>116</t>
  </si>
  <si>
    <t>764541425</t>
  </si>
  <si>
    <t>Žlab podokapní z titanzinkového předzvětralého plechu včetně háků a čel roh nebo kout, žlabu půlkruhového rš 330 mm</t>
  </si>
  <si>
    <t>-1607184382</t>
  </si>
  <si>
    <t>https://podminky.urs.cz/item/CS_URS_2023_02/764541425</t>
  </si>
  <si>
    <t>117</t>
  </si>
  <si>
    <t>764541446</t>
  </si>
  <si>
    <t>Žlab podokapní z titanzinkového předzvětralého plechu včetně háků a čel kotlík oválný (trychtýřový), rš žlabu/průměr svodu 330/100 mm</t>
  </si>
  <si>
    <t>156802288</t>
  </si>
  <si>
    <t>https://podminky.urs.cz/item/CS_URS_2023_02/764541446</t>
  </si>
  <si>
    <t>118</t>
  </si>
  <si>
    <t>764548423</t>
  </si>
  <si>
    <t>Svod z titanzinkového předzvětralého plechu včetně objímek, kolen a odskoků kruhový, průměru 100 mm</t>
  </si>
  <si>
    <t>1143766342</t>
  </si>
  <si>
    <t>https://podminky.urs.cz/item/CS_URS_2023_02/764548423</t>
  </si>
  <si>
    <t>119</t>
  </si>
  <si>
    <t>998764103</t>
  </si>
  <si>
    <t>Přesun hmot pro konstrukce klempířské stanovený z hmotnosti přesunovaného materiálu vodorovná dopravní vzdálenost do 50 m v objektech výšky přes 12 do 24 m</t>
  </si>
  <si>
    <t>-1357799642</t>
  </si>
  <si>
    <t>https://podminky.urs.cz/item/CS_URS_2023_02/998764103</t>
  </si>
  <si>
    <t>766</t>
  </si>
  <si>
    <t>Konstrukce truhlářské</t>
  </si>
  <si>
    <t>120</t>
  </si>
  <si>
    <t>766441821</t>
  </si>
  <si>
    <t>Demontáž parapetních desek dřevěných nebo plastových šířky do 300 mm, délky přes 1000 do 2000 mm</t>
  </si>
  <si>
    <t>392479757</t>
  </si>
  <si>
    <t>https://podminky.urs.cz/item/CS_URS_2023_02/766441821</t>
  </si>
  <si>
    <t>12+4</t>
  </si>
  <si>
    <t>121</t>
  </si>
  <si>
    <t>766441823</t>
  </si>
  <si>
    <t>Demontáž parapetních desek dřevěných nebo plastových šířky do 300 mm, délky přes 2000 mm</t>
  </si>
  <si>
    <t>-875389774</t>
  </si>
  <si>
    <t>https://podminky.urs.cz/item/CS_URS_2023_02/766441823</t>
  </si>
  <si>
    <t>3+2</t>
  </si>
  <si>
    <t>122</t>
  </si>
  <si>
    <t>998766203</t>
  </si>
  <si>
    <t>Přesun hmot pro konstrukce truhlářské stanovený procentní sazbou (%) z ceny vodorovná dopravní vzdálenost do 50 m v objektech výšky přes 12 do 24 m</t>
  </si>
  <si>
    <t>1733401138</t>
  </si>
  <si>
    <t>https://podminky.urs.cz/item/CS_URS_2023_02/998766203</t>
  </si>
  <si>
    <t>767</t>
  </si>
  <si>
    <t>Konstrukce zámečnické</t>
  </si>
  <si>
    <t>123</t>
  </si>
  <si>
    <t>767162811</t>
  </si>
  <si>
    <t>Demontáž zábradlí balkonového nebo lodžiového z hliníkových profilů včetně výplně rovného délky do 3,0 m</t>
  </si>
  <si>
    <t>-1903217468</t>
  </si>
  <si>
    <t>https://podminky.urs.cz/item/CS_URS_2023_02/767162811</t>
  </si>
  <si>
    <t>124</t>
  </si>
  <si>
    <t>767531811</t>
  </si>
  <si>
    <t>Demontáž vstupních čisticích zón rohoží kovových nebo plastových</t>
  </si>
  <si>
    <t>-598842393</t>
  </si>
  <si>
    <t>https://podminky.urs.cz/item/CS_URS_2023_02/767531811</t>
  </si>
  <si>
    <t>125</t>
  </si>
  <si>
    <t>767531821</t>
  </si>
  <si>
    <t>Demontáž vstupních čisticích zón rámů zapuštěných nebo náběhových</t>
  </si>
  <si>
    <t>-1285357270</t>
  </si>
  <si>
    <t>https://podminky.urs.cz/item/CS_URS_2023_02/767531821</t>
  </si>
  <si>
    <t>4*(1,5+1+1,5+1)</t>
  </si>
  <si>
    <t>126</t>
  </si>
  <si>
    <t>767893116</t>
  </si>
  <si>
    <t>Montáž stříšek nad venkovními vstupy z kovových profilů kotvených k nosné konstrukci pomocí závěsů, výplň ze skla rovná, šířky přes 1,50 do 2,00 m</t>
  </si>
  <si>
    <t>-1976829440</t>
  </si>
  <si>
    <t>https://podminky.urs.cz/item/CS_URS_2023_02/767893116</t>
  </si>
  <si>
    <t>127</t>
  </si>
  <si>
    <t>2831903R</t>
  </si>
  <si>
    <t>stříška vchodová dle výpisu zámečnických prvků</t>
  </si>
  <si>
    <t>-565443897</t>
  </si>
  <si>
    <t>128</t>
  </si>
  <si>
    <t>767995111</t>
  </si>
  <si>
    <t>Montáž ostatních atypických zámečnických konstrukcí hmotnosti do 5 kg</t>
  </si>
  <si>
    <t>1625893171</t>
  </si>
  <si>
    <t>https://podminky.urs.cz/item/CS_URS_2023_02/767995111</t>
  </si>
  <si>
    <t>Poznámka k položce:_x000D_
č.p., držáky satelitů, apod.</t>
  </si>
  <si>
    <t>129</t>
  </si>
  <si>
    <t>767996801</t>
  </si>
  <si>
    <t>Demontáž ostatních zámečnických konstrukcí rozebráním o hmotnosti jednotlivých dílů do 50 kg</t>
  </si>
  <si>
    <t>1089166027</t>
  </si>
  <si>
    <t>https://podminky.urs.cz/item/CS_URS_2023_02/767996801</t>
  </si>
  <si>
    <t>Poznámka k položce:_x000D_
cedule, poutače, držáky, mřížky, apod.</t>
  </si>
  <si>
    <t>130</t>
  </si>
  <si>
    <t>767A2001</t>
  </si>
  <si>
    <t>Zábradlí z trubek, hmotnosti do 20 kg/m</t>
  </si>
  <si>
    <t>1093673152</t>
  </si>
  <si>
    <t>https://podminky.urs.cz/item/CS_URS_2022_01/767A2001</t>
  </si>
  <si>
    <t>Poznámka k položce:_x000D_
mtr. žárové zinkovaná ocel. kce, výplň bezpečnostní matné sklo</t>
  </si>
  <si>
    <t>20*2,1</t>
  </si>
  <si>
    <t>131</t>
  </si>
  <si>
    <t>998767103</t>
  </si>
  <si>
    <t>Přesun hmot pro zámečnické konstrukce stanovený z hmotnosti přesunovaného materiálu vodorovná dopravní vzdálenost do 50 m v objektech výšky přes 12 do 24 m</t>
  </si>
  <si>
    <t>-998734249</t>
  </si>
  <si>
    <t>https://podminky.urs.cz/item/CS_URS_2023_02/998767103</t>
  </si>
  <si>
    <t>771</t>
  </si>
  <si>
    <t>Podlahy z dlaždic</t>
  </si>
  <si>
    <t>132</t>
  </si>
  <si>
    <t>771111011</t>
  </si>
  <si>
    <t>Příprava podkladu před provedením dlažby vysátí podlah</t>
  </si>
  <si>
    <t>430010284</t>
  </si>
  <si>
    <t>https://podminky.urs.cz/item/CS_URS_2023_02/771111011</t>
  </si>
  <si>
    <t>133</t>
  </si>
  <si>
    <t>771121011</t>
  </si>
  <si>
    <t>Příprava podkladu před provedením dlažby nátěr penetrační na podlahu</t>
  </si>
  <si>
    <t>-1544067375</t>
  </si>
  <si>
    <t>https://podminky.urs.cz/item/CS_URS_2023_02/771121011</t>
  </si>
  <si>
    <t>134</t>
  </si>
  <si>
    <t>771151012</t>
  </si>
  <si>
    <t>Příprava podkladu před provedením dlažby samonivelační stěrka min.pevnosti 20 MPa, tloušťky přes 3 do 5 mm</t>
  </si>
  <si>
    <t>1739827532</t>
  </si>
  <si>
    <t>https://podminky.urs.cz/item/CS_URS_2023_02/771151012</t>
  </si>
  <si>
    <t>135</t>
  </si>
  <si>
    <t>771161011</t>
  </si>
  <si>
    <t>Příprava podkladu před provedením dlažby montáž profilu dilatační spáry v rovině dlažby</t>
  </si>
  <si>
    <t>-1275346421</t>
  </si>
  <si>
    <t>https://podminky.urs.cz/item/CS_URS_2023_02/771161011</t>
  </si>
  <si>
    <t>136</t>
  </si>
  <si>
    <t>59054162</t>
  </si>
  <si>
    <t>profil dilatační s bočními díly z PVC/CPE tl 6mm</t>
  </si>
  <si>
    <t>-370881473</t>
  </si>
  <si>
    <t>42*1,1 'Přepočtené koeficientem množství</t>
  </si>
  <si>
    <t>137</t>
  </si>
  <si>
    <t>771161023</t>
  </si>
  <si>
    <t>Příprava podkladu před provedením dlažby montáž profilu ukončujícího profilu pro balkony a terasy</t>
  </si>
  <si>
    <t>2059224850</t>
  </si>
  <si>
    <t>https://podminky.urs.cz/item/CS_URS_2023_02/771161023</t>
  </si>
  <si>
    <t>138</t>
  </si>
  <si>
    <t>59054299</t>
  </si>
  <si>
    <t>profil ukončovací s okapničkou děrovaná hrana s drenáží barevný lak Al dl 2,5m v 21mm</t>
  </si>
  <si>
    <t>726814877</t>
  </si>
  <si>
    <t>139</t>
  </si>
  <si>
    <t>771474112</t>
  </si>
  <si>
    <t>Montáž soklů z dlaždic keramických lepených cementovým flexibilním lepidlem rovných, výšky přes 65 do 90 mm</t>
  </si>
  <si>
    <t>-2117715547</t>
  </si>
  <si>
    <t>https://podminky.urs.cz/item/CS_URS_2023_02/771474112</t>
  </si>
  <si>
    <t>20*(0,9+0,9)</t>
  </si>
  <si>
    <t>140</t>
  </si>
  <si>
    <t>59761184</t>
  </si>
  <si>
    <t>sokl keramický mrazuvzdorný povrch hladký/matný tl do 10mm výšky přes 65 do 90mm</t>
  </si>
  <si>
    <t>-433685701</t>
  </si>
  <si>
    <t>36*1,1 'Přepočtené koeficientem množství</t>
  </si>
  <si>
    <t>141</t>
  </si>
  <si>
    <t>771573810</t>
  </si>
  <si>
    <t>Demontáž podlah z dlaždic keramických lepených</t>
  </si>
  <si>
    <t>1007691200</t>
  </si>
  <si>
    <t>https://podminky.urs.cz/item/CS_URS_2023_02/771573810</t>
  </si>
  <si>
    <t>142</t>
  </si>
  <si>
    <t>771574415</t>
  </si>
  <si>
    <t>Montáž podlah z dlaždic keramických lepených cementovým flexibilním lepidlem hladkých, tloušťky do 10 mm přes 6 do 9 ks/m2</t>
  </si>
  <si>
    <t>1649643746</t>
  </si>
  <si>
    <t>https://podminky.urs.cz/item/CS_URS_2023_02/771574415</t>
  </si>
  <si>
    <t>143</t>
  </si>
  <si>
    <t>59761137</t>
  </si>
  <si>
    <t>dlažba keramická slinutá mrazuvzdorná do interiéru i exteriéru povrch hladký/matný tl do 10mm přes 6 do 9ks/m2</t>
  </si>
  <si>
    <t>851249651</t>
  </si>
  <si>
    <t>38*1,1 'Přepočtené koeficientem množství</t>
  </si>
  <si>
    <t>144</t>
  </si>
  <si>
    <t>771577221</t>
  </si>
  <si>
    <t>Montáž podlah z dlaždic keramických lepených cementovým flexibilním rychletuhnoucím lepidlem Příplatek k cenám za plochu do 5 m2 jednotlivě</t>
  </si>
  <si>
    <t>1879741948</t>
  </si>
  <si>
    <t>https://podminky.urs.cz/item/CS_URS_2023_02/771577221</t>
  </si>
  <si>
    <t>145</t>
  </si>
  <si>
    <t>771591112</t>
  </si>
  <si>
    <t>Izolace podlahy pod dlažbu nátěrem nebo stěrkou ve dvou vrstvách</t>
  </si>
  <si>
    <t>737555937</t>
  </si>
  <si>
    <t>https://podminky.urs.cz/item/CS_URS_2023_02/771591112</t>
  </si>
  <si>
    <t>146</t>
  </si>
  <si>
    <t>771591264</t>
  </si>
  <si>
    <t>Izolace podlahy pod dlažbu těsnícími izolačními pásy mezi podlahou a stěnu</t>
  </si>
  <si>
    <t>-1465336356</t>
  </si>
  <si>
    <t>https://podminky.urs.cz/item/CS_URS_2023_02/771591264</t>
  </si>
  <si>
    <t>147</t>
  </si>
  <si>
    <t>998771203</t>
  </si>
  <si>
    <t>Přesun hmot pro podlahy z dlaždic stanovený procentní sazbou (%) z ceny vodorovná dopravní vzdálenost do 50 m v objektech výšky přes 12 do 24 m</t>
  </si>
  <si>
    <t>-1291707302</t>
  </si>
  <si>
    <t>https://podminky.urs.cz/item/CS_URS_2023_02/998771203</t>
  </si>
  <si>
    <t>783</t>
  </si>
  <si>
    <t>Dokončovací práce - nátěry</t>
  </si>
  <si>
    <t>148</t>
  </si>
  <si>
    <t>783304100</t>
  </si>
  <si>
    <t>Provedení nátěru zámečnických konstrukcí základního nebo základního antikorozního jednonásobného</t>
  </si>
  <si>
    <t>-983155283</t>
  </si>
  <si>
    <t>https://podminky.urs.cz/item/CS_URS_2023_02/783304100</t>
  </si>
  <si>
    <t>149</t>
  </si>
  <si>
    <t>24623010</t>
  </si>
  <si>
    <t>hmota nátěrová epoxidová základní na kovy</t>
  </si>
  <si>
    <t>1773770380</t>
  </si>
  <si>
    <t>5*0,1 'Přepočtené koeficientem množství</t>
  </si>
  <si>
    <t>150</t>
  </si>
  <si>
    <t>783305100</t>
  </si>
  <si>
    <t>Provedení nátěru zámečnických konstrukcí mezinátěru jednonásobného</t>
  </si>
  <si>
    <t>1308449754</t>
  </si>
  <si>
    <t>https://podminky.urs.cz/item/CS_URS_2023_02/783305100</t>
  </si>
  <si>
    <t>151</t>
  </si>
  <si>
    <t>24623055</t>
  </si>
  <si>
    <t>hmota nátěrová epoxidová vrchní (email) odstín bílý</t>
  </si>
  <si>
    <t>505470876</t>
  </si>
  <si>
    <t>5*0,15 'Přepočtené koeficientem množství</t>
  </si>
  <si>
    <t>152</t>
  </si>
  <si>
    <t>783306807</t>
  </si>
  <si>
    <t>Odstranění nátěrů ze zámečnických konstrukcí odstraňovačem nátěrů s obroušením</t>
  </si>
  <si>
    <t>-1933145858</t>
  </si>
  <si>
    <t>https://podminky.urs.cz/item/CS_URS_2023_02/783306807</t>
  </si>
  <si>
    <t>Poznámka k položce:_x000D_
rozvaděč, HUP, všechny ocelové prvky, apod...</t>
  </si>
  <si>
    <t>153</t>
  </si>
  <si>
    <t>783307100</t>
  </si>
  <si>
    <t>Provedení nátěru zámečnických konstrukcí krycího jednonásobného</t>
  </si>
  <si>
    <t>-1112146898</t>
  </si>
  <si>
    <t>https://podminky.urs.cz/item/CS_URS_2023_02/783307100</t>
  </si>
  <si>
    <t>154</t>
  </si>
  <si>
    <t>1414514933</t>
  </si>
  <si>
    <t>5*0,015 'Přepočtené koeficientem množství</t>
  </si>
  <si>
    <t>784</t>
  </si>
  <si>
    <t>Dokončovací práce - malby a tapety</t>
  </si>
  <si>
    <t>155</t>
  </si>
  <si>
    <t>784121001</t>
  </si>
  <si>
    <t>Oškrabání malby v místnostech výšky do 3,80 m</t>
  </si>
  <si>
    <t>1534837164</t>
  </si>
  <si>
    <t>https://podminky.urs.cz/item/CS_URS_2023_02/784121001</t>
  </si>
  <si>
    <t>Poznámka k položce:_x000D_
T7 mezi sklepem a bytem</t>
  </si>
  <si>
    <t>41,1*2,55</t>
  </si>
  <si>
    <t>156</t>
  </si>
  <si>
    <t>784171101</t>
  </si>
  <si>
    <t>Zakrytí nemalovaných ploch (materiál ve specifikaci) včetně pozdějšího odkrytí podlah</t>
  </si>
  <si>
    <t>-1849298199</t>
  </si>
  <si>
    <t>https://podminky.urs.cz/item/CS_URS_2023_02/784171101</t>
  </si>
  <si>
    <t>157</t>
  </si>
  <si>
    <t>58124842</t>
  </si>
  <si>
    <t>fólie pro malířské potřeby zakrývací tl 7µ 4x5m</t>
  </si>
  <si>
    <t>-578889555</t>
  </si>
  <si>
    <t>250*1,05 'Přepočtené koeficientem množství</t>
  </si>
  <si>
    <t>158</t>
  </si>
  <si>
    <t>784181121</t>
  </si>
  <si>
    <t>Penetrace podkladu jednonásobná hloubková akrylátová bezbarvá v místnostech výšky do 3,80 m</t>
  </si>
  <si>
    <t>-444976690</t>
  </si>
  <si>
    <t>https://podminky.urs.cz/item/CS_URS_2023_02/784181121</t>
  </si>
  <si>
    <t>Poznámka k položce:_x000D_
strop + stěna 1.PP + chodby</t>
  </si>
  <si>
    <t>132+104,805+56,58</t>
  </si>
  <si>
    <t>159</t>
  </si>
  <si>
    <t>784211101</t>
  </si>
  <si>
    <t>Malby z malířských směsí oděruvzdorných za mokra dvojnásobné, bílé za mokra oděruvzdorné výborně v místnostech výšky do 3,80 m</t>
  </si>
  <si>
    <t>-89613999</t>
  </si>
  <si>
    <t>https://podminky.urs.cz/item/CS_URS_2023_02/784211101</t>
  </si>
  <si>
    <t>787</t>
  </si>
  <si>
    <t>Dokončovací práce - zasklívání</t>
  </si>
  <si>
    <t>160</t>
  </si>
  <si>
    <t>787911111</t>
  </si>
  <si>
    <t>Zasklívání – ostatní práce montáž fólie na sklo bezpečnostní</t>
  </si>
  <si>
    <t>-1708569072</t>
  </si>
  <si>
    <t>https://podminky.urs.cz/item/CS_URS_2023_02/787911111</t>
  </si>
  <si>
    <t>Poznámka k položce:_x000D_
PSV 04</t>
  </si>
  <si>
    <t>2*(2,1*2,5)-2*(0,7*1,97)</t>
  </si>
  <si>
    <t>161</t>
  </si>
  <si>
    <t>63479019</t>
  </si>
  <si>
    <t>fólie na sklo ochranné a bezpečnostní čirá 82%</t>
  </si>
  <si>
    <t>128928111</t>
  </si>
  <si>
    <t>7,742*1,03 'Přepočtené koeficientem množství</t>
  </si>
  <si>
    <t>162</t>
  </si>
  <si>
    <t>998787203</t>
  </si>
  <si>
    <t>Přesun hmot pro zasklívání stanovený procentní sazbou (%) z ceny vodorovná dopravní vzdálenost do 50 m v objektech výšky přes 12 do 24 m</t>
  </si>
  <si>
    <t>982389046</t>
  </si>
  <si>
    <t>https://podminky.urs.cz/item/CS_URS_2023_02/998787203</t>
  </si>
  <si>
    <t>HZS</t>
  </si>
  <si>
    <t>Hodinové zúčtovací sazby</t>
  </si>
  <si>
    <t>163</t>
  </si>
  <si>
    <t>HZS2142</t>
  </si>
  <si>
    <t>Hodinové zúčtovací sazby profesí PSV provádění stavebních konstrukcí pokrývač odborný</t>
  </si>
  <si>
    <t>hod</t>
  </si>
  <si>
    <t>512</t>
  </si>
  <si>
    <t>1006956612</t>
  </si>
  <si>
    <t>https://podminky.urs.cz/item/CS_URS_2023_02/HZS2142</t>
  </si>
  <si>
    <t>Poznámka k položce:_x000D_
revize samoventilačních hlavic vč. event. výměny protidešťových žalizií - viz. TZ.</t>
  </si>
  <si>
    <t>164</t>
  </si>
  <si>
    <t>HZS2232</t>
  </si>
  <si>
    <t>Hodinové zúčtovací sazby profesí PSV provádění stavebních instalací elektrikář odborný</t>
  </si>
  <si>
    <t>1695714389</t>
  </si>
  <si>
    <t>https://podminky.urs.cz/item/CS_URS_2023_02/HZS2232</t>
  </si>
  <si>
    <t>Poznámka k položce:_x000D_
Demontáž a zpětná mtž. osvětlení - 1.PP, revize hromosvodu, úprava zvonkových tabel...apod.</t>
  </si>
  <si>
    <t>VRN</t>
  </si>
  <si>
    <t>Vedlejší rozpočtové náklady</t>
  </si>
  <si>
    <t>VRN1</t>
  </si>
  <si>
    <t>Průzkumné, geodetické a projektové práce</t>
  </si>
  <si>
    <t>165</t>
  </si>
  <si>
    <t>013203000</t>
  </si>
  <si>
    <t>Dokumentace stavby bez rozlišení</t>
  </si>
  <si>
    <t>…</t>
  </si>
  <si>
    <t>1024</t>
  </si>
  <si>
    <t>115721279</t>
  </si>
  <si>
    <t>https://podminky.urs.cz/item/CS_URS_2023_02/013203000</t>
  </si>
  <si>
    <t>166</t>
  </si>
  <si>
    <t>013303000</t>
  </si>
  <si>
    <t>Náklady na ocenění stavby bez rozlišení</t>
  </si>
  <si>
    <t>-1546803970</t>
  </si>
  <si>
    <t>https://podminky.urs.cz/item/CS_URS_2023_02/013303000</t>
  </si>
  <si>
    <t>VRN3</t>
  </si>
  <si>
    <t>Zařízení staveniště</t>
  </si>
  <si>
    <t>167</t>
  </si>
  <si>
    <t>032103000</t>
  </si>
  <si>
    <t>Náklady na stavební buňky</t>
  </si>
  <si>
    <t>118447207</t>
  </si>
  <si>
    <t>https://podminky.urs.cz/item/CS_URS_2023_02/032103000</t>
  </si>
  <si>
    <t>168</t>
  </si>
  <si>
    <t>032503000</t>
  </si>
  <si>
    <t>Skládky na staveništi</t>
  </si>
  <si>
    <t>754380098</t>
  </si>
  <si>
    <t>https://podminky.urs.cz/item/CS_URS_2023_02/032503000</t>
  </si>
  <si>
    <t>169</t>
  </si>
  <si>
    <t>032803000</t>
  </si>
  <si>
    <t>Ostatní vybavení staveniště</t>
  </si>
  <si>
    <t>-63306415</t>
  </si>
  <si>
    <t>https://podminky.urs.cz/item/CS_URS_2023_02/032803000</t>
  </si>
  <si>
    <t>Poznámka k položce:_x000D_
TOI TOI</t>
  </si>
  <si>
    <t>170</t>
  </si>
  <si>
    <t>032903000</t>
  </si>
  <si>
    <t>Náklady na provoz a údržbu vybavení staveniště</t>
  </si>
  <si>
    <t>881973457</t>
  </si>
  <si>
    <t>https://podminky.urs.cz/item/CS_URS_2023_02/032903000</t>
  </si>
  <si>
    <t>171</t>
  </si>
  <si>
    <t>034103000</t>
  </si>
  <si>
    <t>Oplocení staveniště</t>
  </si>
  <si>
    <t>-1605854016</t>
  </si>
  <si>
    <t>https://podminky.urs.cz/item/CS_URS_2023_02/034103000</t>
  </si>
  <si>
    <t>172</t>
  </si>
  <si>
    <t>034503000</t>
  </si>
  <si>
    <t>Informační tabule na staveništi</t>
  </si>
  <si>
    <t>889497387</t>
  </si>
  <si>
    <t>https://podminky.urs.cz/item/CS_URS_2023_02/034503000</t>
  </si>
  <si>
    <t>173</t>
  </si>
  <si>
    <t>035103001</t>
  </si>
  <si>
    <t>Pronájem ploch</t>
  </si>
  <si>
    <t>1302246383</t>
  </si>
  <si>
    <t>https://podminky.urs.cz/item/CS_URS_2023_02/035103001</t>
  </si>
  <si>
    <t>174</t>
  </si>
  <si>
    <t>039103000</t>
  </si>
  <si>
    <t>Rozebrání, bourání a odvoz zařízení staveniště</t>
  </si>
  <si>
    <t>-1053627355</t>
  </si>
  <si>
    <t>https://podminky.urs.cz/item/CS_URS_2023_02/039103000</t>
  </si>
  <si>
    <t>175</t>
  </si>
  <si>
    <t>039203000</t>
  </si>
  <si>
    <t>Úprava terénu po zrušení zařízení staveniště</t>
  </si>
  <si>
    <t>564501258</t>
  </si>
  <si>
    <t>https://podminky.urs.cz/item/CS_URS_2023_02/039203000</t>
  </si>
  <si>
    <t>VRN4</t>
  </si>
  <si>
    <t>Inženýrská činnost</t>
  </si>
  <si>
    <t>176</t>
  </si>
  <si>
    <t>041203000</t>
  </si>
  <si>
    <t>Technický dozor investora</t>
  </si>
  <si>
    <t>-1331661906</t>
  </si>
  <si>
    <t>https://podminky.urs.cz/item/CS_URS_2023_02/041203000</t>
  </si>
  <si>
    <t>177</t>
  </si>
  <si>
    <t>041403000</t>
  </si>
  <si>
    <t>Koordinátor BOZP na staveništi</t>
  </si>
  <si>
    <t>-1606853838</t>
  </si>
  <si>
    <t>https://podminky.urs.cz/item/CS_URS_2023_02/041403000</t>
  </si>
  <si>
    <t>178</t>
  </si>
  <si>
    <t>042103000</t>
  </si>
  <si>
    <t>Průkaz energetické náročnosti budovy</t>
  </si>
  <si>
    <t>-130157259</t>
  </si>
  <si>
    <t>https://podminky.urs.cz/item/CS_URS_2023_02/042103000</t>
  </si>
  <si>
    <t>179</t>
  </si>
  <si>
    <t>042503000</t>
  </si>
  <si>
    <t>Plán BOZP na staveništi</t>
  </si>
  <si>
    <t>1997804539</t>
  </si>
  <si>
    <t>https://podminky.urs.cz/item/CS_URS_2023_02/042503000</t>
  </si>
  <si>
    <t>VRN7</t>
  </si>
  <si>
    <t>Provozní vlivy</t>
  </si>
  <si>
    <t>180</t>
  </si>
  <si>
    <t>071103000</t>
  </si>
  <si>
    <t>Provoz investora</t>
  </si>
  <si>
    <t>1280051760</t>
  </si>
  <si>
    <t>https://podminky.urs.cz/item/CS_URS_2023_02/071103000</t>
  </si>
  <si>
    <t>VRN8</t>
  </si>
  <si>
    <t>Přesun stavebních kapacit</t>
  </si>
  <si>
    <t>181</t>
  </si>
  <si>
    <t>081103000</t>
  </si>
  <si>
    <t>Denní doprava pracovníků na pracoviště</t>
  </si>
  <si>
    <t>-1222790466</t>
  </si>
  <si>
    <t>https://podminky.urs.cz/item/CS_URS_2023_02/081103000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</si>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</sst>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family val="2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8"/>
      <name val="Arial CE"/>
      <charset val="238"/>
    </font>
    <font>
      <sz val="9"/>
      <name val="Trebuchet MS"/>
      <family val="2"/>
    </font>
    <font>
      <sz val="10"/>
      <name val="Trebuchet MS"/>
      <family val="2"/>
    </font>
    <font>
      <sz val="11"/>
      <name val="Trebuchet MS"/>
      <family val="2"/>
    </font>
    <font>
      <b/>
      <sz val="9"/>
      <name val="Trebuchet MS"/>
      <family val="2"/>
    </font>
    <font>
      <b/>
      <sz val="8"/>
      <name val="Arial CE"/>
      <charset val="238"/>
    </font>
    <font>
      <u/>
      <sz val="11"/>
      <color theme="10"/>
      <name val="Calibri"/>
      <family val="2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0" fillId="4" borderId="9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5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4" fontId="26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4" fontId="22" fillId="0" borderId="0" xfId="0" applyNumberFormat="1" applyFont="1"/>
    <xf numFmtId="166" fontId="29" fillId="0" borderId="13" xfId="0" applyNumberFormat="1" applyFont="1" applyBorder="1"/>
    <xf numFmtId="166" fontId="29" fillId="0" borderId="14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3" xfId="0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6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5" fillId="0" borderId="23" xfId="0" applyFont="1" applyBorder="1" applyAlignment="1">
      <alignment horizontal="center" vertical="center"/>
    </xf>
    <xf numFmtId="49" fontId="35" fillId="0" borderId="23" xfId="0" applyNumberFormat="1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center" vertical="center" wrapText="1"/>
    </xf>
    <xf numFmtId="167" fontId="35" fillId="0" borderId="23" xfId="0" applyNumberFormat="1" applyFont="1" applyBorder="1" applyAlignment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>
      <alignment vertical="center"/>
    </xf>
    <xf numFmtId="0" fontId="36" fillId="0" borderId="23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167" fontId="20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wrapText="1"/>
    </xf>
    <xf numFmtId="49" fontId="40" fillId="0" borderId="1" xfId="0" applyNumberFormat="1" applyFont="1" applyBorder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urs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3_02/771573810" TargetMode="External"/><Relationship Id="rId21" Type="http://schemas.openxmlformats.org/officeDocument/2006/relationships/hyperlink" Target="https://podminky.urs.cz/item/CS_URS_2023_02/621325109" TargetMode="External"/><Relationship Id="rId42" Type="http://schemas.openxmlformats.org/officeDocument/2006/relationships/hyperlink" Target="https://podminky.urs.cz/item/CS_URS_2023_02/629995101" TargetMode="External"/><Relationship Id="rId63" Type="http://schemas.openxmlformats.org/officeDocument/2006/relationships/hyperlink" Target="https://podminky.urs.cz/item/CS_URS_2023_02/978015391" TargetMode="External"/><Relationship Id="rId84" Type="http://schemas.openxmlformats.org/officeDocument/2006/relationships/hyperlink" Target="https://podminky.urs.cz/item/CS_URS_2022_01/761A1022" TargetMode="External"/><Relationship Id="rId138" Type="http://schemas.openxmlformats.org/officeDocument/2006/relationships/hyperlink" Target="https://podminky.urs.cz/item/CS_URS_2023_02/032503000" TargetMode="External"/><Relationship Id="rId107" Type="http://schemas.openxmlformats.org/officeDocument/2006/relationships/hyperlink" Target="https://podminky.urs.cz/item/CS_URS_2023_02/767995111" TargetMode="External"/><Relationship Id="rId11" Type="http://schemas.openxmlformats.org/officeDocument/2006/relationships/hyperlink" Target="https://podminky.urs.cz/item/CS_URS_2023_02/611315413" TargetMode="External"/><Relationship Id="rId32" Type="http://schemas.openxmlformats.org/officeDocument/2006/relationships/hyperlink" Target="https://podminky.urs.cz/item/CS_URS_2023_02/622222051" TargetMode="External"/><Relationship Id="rId53" Type="http://schemas.openxmlformats.org/officeDocument/2006/relationships/hyperlink" Target="https://podminky.urs.cz/item/CS_URS_2023_02/952901111" TargetMode="External"/><Relationship Id="rId74" Type="http://schemas.openxmlformats.org/officeDocument/2006/relationships/hyperlink" Target="https://podminky.urs.cz/item/CS_URS_2023_02/998711203" TargetMode="External"/><Relationship Id="rId128" Type="http://schemas.openxmlformats.org/officeDocument/2006/relationships/hyperlink" Target="https://podminky.urs.cz/item/CS_URS_2023_02/784171101" TargetMode="External"/><Relationship Id="rId149" Type="http://schemas.openxmlformats.org/officeDocument/2006/relationships/hyperlink" Target="https://podminky.urs.cz/item/CS_URS_2023_02/042503000" TargetMode="External"/><Relationship Id="rId5" Type="http://schemas.openxmlformats.org/officeDocument/2006/relationships/hyperlink" Target="https://podminky.urs.cz/item/CS_URS_2023_02/171201221" TargetMode="External"/><Relationship Id="rId95" Type="http://schemas.openxmlformats.org/officeDocument/2006/relationships/hyperlink" Target="https://podminky.urs.cz/item/CS_URS_2023_02/764541405" TargetMode="External"/><Relationship Id="rId22" Type="http://schemas.openxmlformats.org/officeDocument/2006/relationships/hyperlink" Target="https://podminky.urs.cz/item/CS_URS_2023_02/621531012" TargetMode="External"/><Relationship Id="rId27" Type="http://schemas.openxmlformats.org/officeDocument/2006/relationships/hyperlink" Target="https://podminky.urs.cz/item/CS_URS_2023_02/622211031" TargetMode="External"/><Relationship Id="rId43" Type="http://schemas.openxmlformats.org/officeDocument/2006/relationships/hyperlink" Target="https://podminky.urs.cz/item/CS_URS_2023_02/629999011" TargetMode="External"/><Relationship Id="rId48" Type="http://schemas.openxmlformats.org/officeDocument/2006/relationships/hyperlink" Target="https://podminky.urs.cz/item/CS_URS_2023_02/941111322" TargetMode="External"/><Relationship Id="rId64" Type="http://schemas.openxmlformats.org/officeDocument/2006/relationships/hyperlink" Target="https://podminky.urs.cz/item/CS_URS_2023_02/985132111" TargetMode="External"/><Relationship Id="rId69" Type="http://schemas.openxmlformats.org/officeDocument/2006/relationships/hyperlink" Target="https://podminky.urs.cz/item/CS_URS_2023_02/997013501" TargetMode="External"/><Relationship Id="rId113" Type="http://schemas.openxmlformats.org/officeDocument/2006/relationships/hyperlink" Target="https://podminky.urs.cz/item/CS_URS_2023_02/771151012" TargetMode="External"/><Relationship Id="rId118" Type="http://schemas.openxmlformats.org/officeDocument/2006/relationships/hyperlink" Target="https://podminky.urs.cz/item/CS_URS_2023_02/771574415" TargetMode="External"/><Relationship Id="rId134" Type="http://schemas.openxmlformats.org/officeDocument/2006/relationships/hyperlink" Target="https://podminky.urs.cz/item/CS_URS_2023_02/HZS2232" TargetMode="External"/><Relationship Id="rId139" Type="http://schemas.openxmlformats.org/officeDocument/2006/relationships/hyperlink" Target="https://podminky.urs.cz/item/CS_URS_2023_02/032803000" TargetMode="External"/><Relationship Id="rId80" Type="http://schemas.openxmlformats.org/officeDocument/2006/relationships/hyperlink" Target="https://podminky.urs.cz/item/CS_URS_2023_02/713141253" TargetMode="External"/><Relationship Id="rId85" Type="http://schemas.openxmlformats.org/officeDocument/2006/relationships/hyperlink" Target="https://podminky.urs.cz/item/CS_URS_2022_01/761A9201" TargetMode="External"/><Relationship Id="rId150" Type="http://schemas.openxmlformats.org/officeDocument/2006/relationships/hyperlink" Target="https://podminky.urs.cz/item/CS_URS_2023_02/071103000" TargetMode="External"/><Relationship Id="rId12" Type="http://schemas.openxmlformats.org/officeDocument/2006/relationships/hyperlink" Target="https://podminky.urs.cz/item/CS_URS_2023_02/611321141" TargetMode="External"/><Relationship Id="rId17" Type="http://schemas.openxmlformats.org/officeDocument/2006/relationships/hyperlink" Target="https://podminky.urs.cz/item/CS_URS_2023_02/619995001" TargetMode="External"/><Relationship Id="rId33" Type="http://schemas.openxmlformats.org/officeDocument/2006/relationships/hyperlink" Target="https://podminky.urs.cz/item/CS_URS_2023_02/622252001" TargetMode="External"/><Relationship Id="rId38" Type="http://schemas.openxmlformats.org/officeDocument/2006/relationships/hyperlink" Target="https://podminky.urs.cz/item/CS_URS_2023_02/622325109" TargetMode="External"/><Relationship Id="rId59" Type="http://schemas.openxmlformats.org/officeDocument/2006/relationships/hyperlink" Target="https://podminky.urs.cz/item/CS_URS_2023_02/968062747" TargetMode="External"/><Relationship Id="rId103" Type="http://schemas.openxmlformats.org/officeDocument/2006/relationships/hyperlink" Target="https://podminky.urs.cz/item/CS_URS_2023_02/767162811" TargetMode="External"/><Relationship Id="rId108" Type="http://schemas.openxmlformats.org/officeDocument/2006/relationships/hyperlink" Target="https://podminky.urs.cz/item/CS_URS_2023_02/767996801" TargetMode="External"/><Relationship Id="rId124" Type="http://schemas.openxmlformats.org/officeDocument/2006/relationships/hyperlink" Target="https://podminky.urs.cz/item/CS_URS_2023_02/783305100" TargetMode="External"/><Relationship Id="rId129" Type="http://schemas.openxmlformats.org/officeDocument/2006/relationships/hyperlink" Target="https://podminky.urs.cz/item/CS_URS_2023_02/784181121" TargetMode="External"/><Relationship Id="rId54" Type="http://schemas.openxmlformats.org/officeDocument/2006/relationships/hyperlink" Target="https://podminky.urs.cz/item/CS_URS_2023_02/952902121" TargetMode="External"/><Relationship Id="rId70" Type="http://schemas.openxmlformats.org/officeDocument/2006/relationships/hyperlink" Target="https://podminky.urs.cz/item/CS_URS_2023_02/997013509" TargetMode="External"/><Relationship Id="rId75" Type="http://schemas.openxmlformats.org/officeDocument/2006/relationships/hyperlink" Target="https://podminky.urs.cz/item/CS_URS_2023_02/712300841" TargetMode="External"/><Relationship Id="rId91" Type="http://schemas.openxmlformats.org/officeDocument/2006/relationships/hyperlink" Target="https://podminky.urs.cz/item/CS_URS_2023_02/764226445" TargetMode="External"/><Relationship Id="rId96" Type="http://schemas.openxmlformats.org/officeDocument/2006/relationships/hyperlink" Target="https://podminky.urs.cz/item/CS_URS_2023_02/764541425" TargetMode="External"/><Relationship Id="rId140" Type="http://schemas.openxmlformats.org/officeDocument/2006/relationships/hyperlink" Target="https://podminky.urs.cz/item/CS_URS_2023_02/032903000" TargetMode="External"/><Relationship Id="rId145" Type="http://schemas.openxmlformats.org/officeDocument/2006/relationships/hyperlink" Target="https://podminky.urs.cz/item/CS_URS_2023_02/039203000" TargetMode="External"/><Relationship Id="rId1" Type="http://schemas.openxmlformats.org/officeDocument/2006/relationships/hyperlink" Target="https://podminky.urs.cz/item/CS_URS_2023_02/122211101" TargetMode="External"/><Relationship Id="rId6" Type="http://schemas.openxmlformats.org/officeDocument/2006/relationships/hyperlink" Target="https://podminky.urs.cz/item/CS_URS_2023_02/171251201" TargetMode="External"/><Relationship Id="rId23" Type="http://schemas.openxmlformats.org/officeDocument/2006/relationships/hyperlink" Target="https://podminky.urs.cz/item/CS_URS_2023_02/622131121" TargetMode="External"/><Relationship Id="rId28" Type="http://schemas.openxmlformats.org/officeDocument/2006/relationships/hyperlink" Target="https://podminky.urs.cz/item/CS_URS_2023_02/622212051" TargetMode="External"/><Relationship Id="rId49" Type="http://schemas.openxmlformats.org/officeDocument/2006/relationships/hyperlink" Target="https://podminky.urs.cz/item/CS_URS_2023_02/941111822" TargetMode="External"/><Relationship Id="rId114" Type="http://schemas.openxmlformats.org/officeDocument/2006/relationships/hyperlink" Target="https://podminky.urs.cz/item/CS_URS_2023_02/771161011" TargetMode="External"/><Relationship Id="rId119" Type="http://schemas.openxmlformats.org/officeDocument/2006/relationships/hyperlink" Target="https://podminky.urs.cz/item/CS_URS_2023_02/771577221" TargetMode="External"/><Relationship Id="rId44" Type="http://schemas.openxmlformats.org/officeDocument/2006/relationships/hyperlink" Target="https://podminky.urs.cz/item/CS_URS_2023_02/637211321" TargetMode="External"/><Relationship Id="rId60" Type="http://schemas.openxmlformats.org/officeDocument/2006/relationships/hyperlink" Target="https://podminky.urs.cz/item/CS_URS_2023_02/971033621" TargetMode="External"/><Relationship Id="rId65" Type="http://schemas.openxmlformats.org/officeDocument/2006/relationships/hyperlink" Target="https://podminky.urs.cz/item/CS_URS_2023_02/985139112" TargetMode="External"/><Relationship Id="rId81" Type="http://schemas.openxmlformats.org/officeDocument/2006/relationships/hyperlink" Target="https://podminky.urs.cz/item/CS_URS_2023_02/998713203" TargetMode="External"/><Relationship Id="rId86" Type="http://schemas.openxmlformats.org/officeDocument/2006/relationships/hyperlink" Target="https://podminky.urs.cz/item/CS_URS_2023_02/764002841" TargetMode="External"/><Relationship Id="rId130" Type="http://schemas.openxmlformats.org/officeDocument/2006/relationships/hyperlink" Target="https://podminky.urs.cz/item/CS_URS_2023_02/784211101" TargetMode="External"/><Relationship Id="rId135" Type="http://schemas.openxmlformats.org/officeDocument/2006/relationships/hyperlink" Target="https://podminky.urs.cz/item/CS_URS_2023_02/013203000" TargetMode="External"/><Relationship Id="rId151" Type="http://schemas.openxmlformats.org/officeDocument/2006/relationships/hyperlink" Target="https://podminky.urs.cz/item/CS_URS_2023_02/081103000" TargetMode="External"/><Relationship Id="rId13" Type="http://schemas.openxmlformats.org/officeDocument/2006/relationships/hyperlink" Target="https://podminky.urs.cz/item/CS_URS_2023_02/612131121" TargetMode="External"/><Relationship Id="rId18" Type="http://schemas.openxmlformats.org/officeDocument/2006/relationships/hyperlink" Target="https://podminky.urs.cz/item/CS_URS_2023_02/621151031" TargetMode="External"/><Relationship Id="rId39" Type="http://schemas.openxmlformats.org/officeDocument/2006/relationships/hyperlink" Target="https://podminky.urs.cz/item/CS_URS_2023_02/622511112" TargetMode="External"/><Relationship Id="rId109" Type="http://schemas.openxmlformats.org/officeDocument/2006/relationships/hyperlink" Target="https://podminky.urs.cz/item/CS_URS_2022_01/767A2001" TargetMode="External"/><Relationship Id="rId34" Type="http://schemas.openxmlformats.org/officeDocument/2006/relationships/hyperlink" Target="https://podminky.urs.cz/item/CS_URS_2023_02/622252002" TargetMode="External"/><Relationship Id="rId50" Type="http://schemas.openxmlformats.org/officeDocument/2006/relationships/hyperlink" Target="https://podminky.urs.cz/item/CS_URS_2023_02/944511111" TargetMode="External"/><Relationship Id="rId55" Type="http://schemas.openxmlformats.org/officeDocument/2006/relationships/hyperlink" Target="https://podminky.urs.cz/item/CS_URS_2023_02/966084018" TargetMode="External"/><Relationship Id="rId76" Type="http://schemas.openxmlformats.org/officeDocument/2006/relationships/hyperlink" Target="https://podminky.urs.cz/item/CS_URS_2023_02/712300921" TargetMode="External"/><Relationship Id="rId97" Type="http://schemas.openxmlformats.org/officeDocument/2006/relationships/hyperlink" Target="https://podminky.urs.cz/item/CS_URS_2023_02/764541446" TargetMode="External"/><Relationship Id="rId104" Type="http://schemas.openxmlformats.org/officeDocument/2006/relationships/hyperlink" Target="https://podminky.urs.cz/item/CS_URS_2023_02/767531811" TargetMode="External"/><Relationship Id="rId120" Type="http://schemas.openxmlformats.org/officeDocument/2006/relationships/hyperlink" Target="https://podminky.urs.cz/item/CS_URS_2023_02/771591112" TargetMode="External"/><Relationship Id="rId125" Type="http://schemas.openxmlformats.org/officeDocument/2006/relationships/hyperlink" Target="https://podminky.urs.cz/item/CS_URS_2023_02/783306807" TargetMode="External"/><Relationship Id="rId141" Type="http://schemas.openxmlformats.org/officeDocument/2006/relationships/hyperlink" Target="https://podminky.urs.cz/item/CS_URS_2023_02/034103000" TargetMode="External"/><Relationship Id="rId146" Type="http://schemas.openxmlformats.org/officeDocument/2006/relationships/hyperlink" Target="https://podminky.urs.cz/item/CS_URS_2023_02/041203000" TargetMode="External"/><Relationship Id="rId7" Type="http://schemas.openxmlformats.org/officeDocument/2006/relationships/hyperlink" Target="https://podminky.urs.cz/item/CS_URS_2023_02/174111101" TargetMode="External"/><Relationship Id="rId71" Type="http://schemas.openxmlformats.org/officeDocument/2006/relationships/hyperlink" Target="https://podminky.urs.cz/item/CS_URS_2023_02/997013631" TargetMode="External"/><Relationship Id="rId92" Type="http://schemas.openxmlformats.org/officeDocument/2006/relationships/hyperlink" Target="https://podminky.urs.cz/item/CS_URS_2023_02/764226465" TargetMode="External"/><Relationship Id="rId2" Type="http://schemas.openxmlformats.org/officeDocument/2006/relationships/hyperlink" Target="https://podminky.urs.cz/item/CS_URS_2023_02/162751117" TargetMode="External"/><Relationship Id="rId29" Type="http://schemas.openxmlformats.org/officeDocument/2006/relationships/hyperlink" Target="https://podminky.urs.cz/item/CS_URS_2023_02/622221001" TargetMode="External"/><Relationship Id="rId24" Type="http://schemas.openxmlformats.org/officeDocument/2006/relationships/hyperlink" Target="https://podminky.urs.cz/item/CS_URS_2023_02/622151021" TargetMode="External"/><Relationship Id="rId40" Type="http://schemas.openxmlformats.org/officeDocument/2006/relationships/hyperlink" Target="https://podminky.urs.cz/item/CS_URS_2023_02/622531012" TargetMode="External"/><Relationship Id="rId45" Type="http://schemas.openxmlformats.org/officeDocument/2006/relationships/hyperlink" Target="https://podminky.urs.cz/item/CS_URS_2023_02/637311122" TargetMode="External"/><Relationship Id="rId66" Type="http://schemas.openxmlformats.org/officeDocument/2006/relationships/hyperlink" Target="https://podminky.urs.cz/item/CS_URS_2023_02/993111111" TargetMode="External"/><Relationship Id="rId87" Type="http://schemas.openxmlformats.org/officeDocument/2006/relationships/hyperlink" Target="https://podminky.urs.cz/item/CS_URS_2023_02/764002851" TargetMode="External"/><Relationship Id="rId110" Type="http://schemas.openxmlformats.org/officeDocument/2006/relationships/hyperlink" Target="https://podminky.urs.cz/item/CS_URS_2023_02/998767103" TargetMode="External"/><Relationship Id="rId115" Type="http://schemas.openxmlformats.org/officeDocument/2006/relationships/hyperlink" Target="https://podminky.urs.cz/item/CS_URS_2023_02/771161023" TargetMode="External"/><Relationship Id="rId131" Type="http://schemas.openxmlformats.org/officeDocument/2006/relationships/hyperlink" Target="https://podminky.urs.cz/item/CS_URS_2023_02/787911111" TargetMode="External"/><Relationship Id="rId136" Type="http://schemas.openxmlformats.org/officeDocument/2006/relationships/hyperlink" Target="https://podminky.urs.cz/item/CS_URS_2023_02/013303000" TargetMode="External"/><Relationship Id="rId61" Type="http://schemas.openxmlformats.org/officeDocument/2006/relationships/hyperlink" Target="https://podminky.urs.cz/item/CS_URS_2023_02/978011161" TargetMode="External"/><Relationship Id="rId82" Type="http://schemas.openxmlformats.org/officeDocument/2006/relationships/hyperlink" Target="https://podminky.urs.cz/item/CS_URS_2022_01/741A1301" TargetMode="External"/><Relationship Id="rId152" Type="http://schemas.openxmlformats.org/officeDocument/2006/relationships/drawing" Target="../drawings/drawing2.xml"/><Relationship Id="rId19" Type="http://schemas.openxmlformats.org/officeDocument/2006/relationships/hyperlink" Target="https://podminky.urs.cz/item/CS_URS_2023_02/621221001" TargetMode="External"/><Relationship Id="rId14" Type="http://schemas.openxmlformats.org/officeDocument/2006/relationships/hyperlink" Target="https://podminky.urs.cz/item/CS_URS_2023_02/612142001" TargetMode="External"/><Relationship Id="rId30" Type="http://schemas.openxmlformats.org/officeDocument/2006/relationships/hyperlink" Target="https://podminky.urs.cz/item/CS_URS_2023_02/622221011" TargetMode="External"/><Relationship Id="rId35" Type="http://schemas.openxmlformats.org/officeDocument/2006/relationships/hyperlink" Target="https://podminky.urs.cz/item/CS_URS_2023_02/622252002" TargetMode="External"/><Relationship Id="rId56" Type="http://schemas.openxmlformats.org/officeDocument/2006/relationships/hyperlink" Target="https://podminky.urs.cz/item/CS_URS_2023_02/968062375" TargetMode="External"/><Relationship Id="rId77" Type="http://schemas.openxmlformats.org/officeDocument/2006/relationships/hyperlink" Target="https://podminky.urs.cz/item/CS_URS_2022_01/712A0401" TargetMode="External"/><Relationship Id="rId100" Type="http://schemas.openxmlformats.org/officeDocument/2006/relationships/hyperlink" Target="https://podminky.urs.cz/item/CS_URS_2023_02/766441821" TargetMode="External"/><Relationship Id="rId105" Type="http://schemas.openxmlformats.org/officeDocument/2006/relationships/hyperlink" Target="https://podminky.urs.cz/item/CS_URS_2023_02/767531821" TargetMode="External"/><Relationship Id="rId126" Type="http://schemas.openxmlformats.org/officeDocument/2006/relationships/hyperlink" Target="https://podminky.urs.cz/item/CS_URS_2023_02/783307100" TargetMode="External"/><Relationship Id="rId147" Type="http://schemas.openxmlformats.org/officeDocument/2006/relationships/hyperlink" Target="https://podminky.urs.cz/item/CS_URS_2023_02/041403000" TargetMode="External"/><Relationship Id="rId8" Type="http://schemas.openxmlformats.org/officeDocument/2006/relationships/hyperlink" Target="https://podminky.urs.cz/item/CS_URS_2023_02/181411131" TargetMode="External"/><Relationship Id="rId51" Type="http://schemas.openxmlformats.org/officeDocument/2006/relationships/hyperlink" Target="https://podminky.urs.cz/item/CS_URS_2023_02/944511211" TargetMode="External"/><Relationship Id="rId72" Type="http://schemas.openxmlformats.org/officeDocument/2006/relationships/hyperlink" Target="https://podminky.urs.cz/item/CS_URS_2023_02/998011003" TargetMode="External"/><Relationship Id="rId93" Type="http://schemas.openxmlformats.org/officeDocument/2006/relationships/hyperlink" Target="https://podminky.urs.cz/item/CS_URS_2023_02/764245406" TargetMode="External"/><Relationship Id="rId98" Type="http://schemas.openxmlformats.org/officeDocument/2006/relationships/hyperlink" Target="https://podminky.urs.cz/item/CS_URS_2023_02/764548423" TargetMode="External"/><Relationship Id="rId121" Type="http://schemas.openxmlformats.org/officeDocument/2006/relationships/hyperlink" Target="https://podminky.urs.cz/item/CS_URS_2023_02/771591264" TargetMode="External"/><Relationship Id="rId142" Type="http://schemas.openxmlformats.org/officeDocument/2006/relationships/hyperlink" Target="https://podminky.urs.cz/item/CS_URS_2023_02/034503000" TargetMode="External"/><Relationship Id="rId3" Type="http://schemas.openxmlformats.org/officeDocument/2006/relationships/hyperlink" Target="https://podminky.urs.cz/item/CS_URS_2023_02/162751119" TargetMode="External"/><Relationship Id="rId25" Type="http://schemas.openxmlformats.org/officeDocument/2006/relationships/hyperlink" Target="https://podminky.urs.cz/item/CS_URS_2023_02/622151031" TargetMode="External"/><Relationship Id="rId46" Type="http://schemas.openxmlformats.org/officeDocument/2006/relationships/hyperlink" Target="https://podminky.urs.cz/item/CS_URS_2023_02/941111122" TargetMode="External"/><Relationship Id="rId67" Type="http://schemas.openxmlformats.org/officeDocument/2006/relationships/hyperlink" Target="https://podminky.urs.cz/item/CS_URS_2023_02/993111119" TargetMode="External"/><Relationship Id="rId116" Type="http://schemas.openxmlformats.org/officeDocument/2006/relationships/hyperlink" Target="https://podminky.urs.cz/item/CS_URS_2023_02/771474112" TargetMode="External"/><Relationship Id="rId137" Type="http://schemas.openxmlformats.org/officeDocument/2006/relationships/hyperlink" Target="https://podminky.urs.cz/item/CS_URS_2023_02/032103000" TargetMode="External"/><Relationship Id="rId20" Type="http://schemas.openxmlformats.org/officeDocument/2006/relationships/hyperlink" Target="https://podminky.urs.cz/item/CS_URS_2023_02/621221011" TargetMode="External"/><Relationship Id="rId41" Type="http://schemas.openxmlformats.org/officeDocument/2006/relationships/hyperlink" Target="https://podminky.urs.cz/item/CS_URS_2023_02/629991011" TargetMode="External"/><Relationship Id="rId62" Type="http://schemas.openxmlformats.org/officeDocument/2006/relationships/hyperlink" Target="https://podminky.urs.cz/item/CS_URS_2023_02/978015391" TargetMode="External"/><Relationship Id="rId83" Type="http://schemas.openxmlformats.org/officeDocument/2006/relationships/hyperlink" Target="https://podminky.urs.cz/item/CS_URS_2022_01/741A3002" TargetMode="External"/><Relationship Id="rId88" Type="http://schemas.openxmlformats.org/officeDocument/2006/relationships/hyperlink" Target="https://podminky.urs.cz/item/CS_URS_2023_02/764004801" TargetMode="External"/><Relationship Id="rId111" Type="http://schemas.openxmlformats.org/officeDocument/2006/relationships/hyperlink" Target="https://podminky.urs.cz/item/CS_URS_2023_02/771111011" TargetMode="External"/><Relationship Id="rId132" Type="http://schemas.openxmlformats.org/officeDocument/2006/relationships/hyperlink" Target="https://podminky.urs.cz/item/CS_URS_2023_02/998787203" TargetMode="External"/><Relationship Id="rId15" Type="http://schemas.openxmlformats.org/officeDocument/2006/relationships/hyperlink" Target="https://podminky.urs.cz/item/CS_URS_2023_02/612321141" TargetMode="External"/><Relationship Id="rId36" Type="http://schemas.openxmlformats.org/officeDocument/2006/relationships/hyperlink" Target="https://podminky.urs.cz/item/CS_URS_2023_02/622252002" TargetMode="External"/><Relationship Id="rId57" Type="http://schemas.openxmlformats.org/officeDocument/2006/relationships/hyperlink" Target="https://podminky.urs.cz/item/CS_URS_2023_02/968062376" TargetMode="External"/><Relationship Id="rId106" Type="http://schemas.openxmlformats.org/officeDocument/2006/relationships/hyperlink" Target="https://podminky.urs.cz/item/CS_URS_2023_02/767893116" TargetMode="External"/><Relationship Id="rId127" Type="http://schemas.openxmlformats.org/officeDocument/2006/relationships/hyperlink" Target="https://podminky.urs.cz/item/CS_URS_2023_02/784121001" TargetMode="External"/><Relationship Id="rId10" Type="http://schemas.openxmlformats.org/officeDocument/2006/relationships/hyperlink" Target="https://podminky.urs.cz/item/CS_URS_2023_02/611131121" TargetMode="External"/><Relationship Id="rId31" Type="http://schemas.openxmlformats.org/officeDocument/2006/relationships/hyperlink" Target="https://podminky.urs.cz/item/CS_URS_2023_02/622221031" TargetMode="External"/><Relationship Id="rId52" Type="http://schemas.openxmlformats.org/officeDocument/2006/relationships/hyperlink" Target="https://podminky.urs.cz/item/CS_URS_2023_02/944511811" TargetMode="External"/><Relationship Id="rId73" Type="http://schemas.openxmlformats.org/officeDocument/2006/relationships/hyperlink" Target="https://podminky.urs.cz/item/CS_URS_2023_02/711191001" TargetMode="External"/><Relationship Id="rId78" Type="http://schemas.openxmlformats.org/officeDocument/2006/relationships/hyperlink" Target="https://podminky.urs.cz/item/CS_URS_2023_02/998712203" TargetMode="External"/><Relationship Id="rId94" Type="http://schemas.openxmlformats.org/officeDocument/2006/relationships/hyperlink" Target="https://podminky.urs.cz/item/CS_URS_2023_02/764245446" TargetMode="External"/><Relationship Id="rId99" Type="http://schemas.openxmlformats.org/officeDocument/2006/relationships/hyperlink" Target="https://podminky.urs.cz/item/CS_URS_2023_02/998764103" TargetMode="External"/><Relationship Id="rId101" Type="http://schemas.openxmlformats.org/officeDocument/2006/relationships/hyperlink" Target="https://podminky.urs.cz/item/CS_URS_2023_02/766441823" TargetMode="External"/><Relationship Id="rId122" Type="http://schemas.openxmlformats.org/officeDocument/2006/relationships/hyperlink" Target="https://podminky.urs.cz/item/CS_URS_2023_02/998771203" TargetMode="External"/><Relationship Id="rId143" Type="http://schemas.openxmlformats.org/officeDocument/2006/relationships/hyperlink" Target="https://podminky.urs.cz/item/CS_URS_2023_02/035103001" TargetMode="External"/><Relationship Id="rId148" Type="http://schemas.openxmlformats.org/officeDocument/2006/relationships/hyperlink" Target="https://podminky.urs.cz/item/CS_URS_2023_02/042103000" TargetMode="External"/><Relationship Id="rId4" Type="http://schemas.openxmlformats.org/officeDocument/2006/relationships/hyperlink" Target="https://podminky.urs.cz/item/CS_URS_2023_02/167111101" TargetMode="External"/><Relationship Id="rId9" Type="http://schemas.openxmlformats.org/officeDocument/2006/relationships/hyperlink" Target="https://podminky.urs.cz/item/CS_URS_2023_02/340271045" TargetMode="External"/><Relationship Id="rId26" Type="http://schemas.openxmlformats.org/officeDocument/2006/relationships/hyperlink" Target="https://podminky.urs.cz/item/CS_URS_2023_02/622211021" TargetMode="External"/><Relationship Id="rId47" Type="http://schemas.openxmlformats.org/officeDocument/2006/relationships/hyperlink" Target="https://podminky.urs.cz/item/CS_URS_2023_02/941111222" TargetMode="External"/><Relationship Id="rId68" Type="http://schemas.openxmlformats.org/officeDocument/2006/relationships/hyperlink" Target="https://podminky.urs.cz/item/CS_URS_2023_02/997013214" TargetMode="External"/><Relationship Id="rId89" Type="http://schemas.openxmlformats.org/officeDocument/2006/relationships/hyperlink" Target="https://podminky.urs.cz/item/CS_URS_2023_02/764004861" TargetMode="External"/><Relationship Id="rId112" Type="http://schemas.openxmlformats.org/officeDocument/2006/relationships/hyperlink" Target="https://podminky.urs.cz/item/CS_URS_2023_02/771121011" TargetMode="External"/><Relationship Id="rId133" Type="http://schemas.openxmlformats.org/officeDocument/2006/relationships/hyperlink" Target="https://podminky.urs.cz/item/CS_URS_2023_02/HZS2142" TargetMode="External"/><Relationship Id="rId16" Type="http://schemas.openxmlformats.org/officeDocument/2006/relationships/hyperlink" Target="https://podminky.urs.cz/item/CS_URS_2023_02/612321141" TargetMode="External"/><Relationship Id="rId37" Type="http://schemas.openxmlformats.org/officeDocument/2006/relationships/hyperlink" Target="https://podminky.urs.cz/item/CS_URS_2023_02/622252002" TargetMode="External"/><Relationship Id="rId58" Type="http://schemas.openxmlformats.org/officeDocument/2006/relationships/hyperlink" Target="https://podminky.urs.cz/item/CS_URS_2023_02/968062377" TargetMode="External"/><Relationship Id="rId79" Type="http://schemas.openxmlformats.org/officeDocument/2006/relationships/hyperlink" Target="https://podminky.urs.cz/item/CS_URS_2023_02/713141152" TargetMode="External"/><Relationship Id="rId102" Type="http://schemas.openxmlformats.org/officeDocument/2006/relationships/hyperlink" Target="https://podminky.urs.cz/item/CS_URS_2023_02/998766203" TargetMode="External"/><Relationship Id="rId123" Type="http://schemas.openxmlformats.org/officeDocument/2006/relationships/hyperlink" Target="https://podminky.urs.cz/item/CS_URS_2023_02/783304100" TargetMode="External"/><Relationship Id="rId144" Type="http://schemas.openxmlformats.org/officeDocument/2006/relationships/hyperlink" Target="https://podminky.urs.cz/item/CS_URS_2023_02/039103000" TargetMode="External"/><Relationship Id="rId90" Type="http://schemas.openxmlformats.org/officeDocument/2006/relationships/hyperlink" Target="https://podminky.urs.cz/item/CS_URS_2023_02/764226443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/>
  </sheetViews>
  <sheetFormatPr baseColWidth="10" defaultRowHeight="16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 ht="1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7" customHeight="1"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S2" s="16" t="s">
        <v>6</v>
      </c>
      <c r="BT2" s="16" t="s">
        <v>7</v>
      </c>
    </row>
    <row r="3" spans="1:74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53" t="s">
        <v>14</v>
      </c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R5" s="19"/>
      <c r="BE5" s="250" t="s">
        <v>15</v>
      </c>
      <c r="BS5" s="16" t="s">
        <v>6</v>
      </c>
    </row>
    <row r="6" spans="1:74" ht="37" customHeight="1">
      <c r="B6" s="19"/>
      <c r="D6" s="25" t="s">
        <v>16</v>
      </c>
      <c r="K6" s="255" t="s">
        <v>17</v>
      </c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R6" s="19"/>
      <c r="BE6" s="251"/>
      <c r="BS6" s="16" t="s">
        <v>6</v>
      </c>
    </row>
    <row r="7" spans="1:74" ht="12" customHeight="1">
      <c r="B7" s="19"/>
      <c r="D7" s="26" t="s">
        <v>18</v>
      </c>
      <c r="K7" s="24" t="s">
        <v>19</v>
      </c>
      <c r="AK7" s="26" t="s">
        <v>20</v>
      </c>
      <c r="AN7" s="24" t="s">
        <v>21</v>
      </c>
      <c r="AR7" s="19"/>
      <c r="BE7" s="251"/>
      <c r="BS7" s="16" t="s">
        <v>6</v>
      </c>
    </row>
    <row r="8" spans="1:74" ht="12" customHeight="1">
      <c r="B8" s="19"/>
      <c r="D8" s="26" t="s">
        <v>22</v>
      </c>
      <c r="K8" s="24" t="s">
        <v>23</v>
      </c>
      <c r="AK8" s="26" t="s">
        <v>24</v>
      </c>
      <c r="AN8" s="27" t="s">
        <v>25</v>
      </c>
      <c r="AR8" s="19"/>
      <c r="BE8" s="251"/>
      <c r="BS8" s="16" t="s">
        <v>6</v>
      </c>
    </row>
    <row r="9" spans="1:74" ht="14.5" customHeight="1">
      <c r="B9" s="19"/>
      <c r="AR9" s="19"/>
      <c r="BE9" s="251"/>
      <c r="BS9" s="16" t="s">
        <v>6</v>
      </c>
    </row>
    <row r="10" spans="1:74" ht="12" customHeight="1">
      <c r="B10" s="19"/>
      <c r="D10" s="26" t="s">
        <v>26</v>
      </c>
      <c r="AK10" s="26" t="s">
        <v>27</v>
      </c>
      <c r="AN10" s="24" t="s">
        <v>21</v>
      </c>
      <c r="AR10" s="19"/>
      <c r="BE10" s="251"/>
      <c r="BS10" s="16" t="s">
        <v>6</v>
      </c>
    </row>
    <row r="11" spans="1:74" ht="18.5" customHeight="1">
      <c r="B11" s="19"/>
      <c r="E11" s="24" t="s">
        <v>28</v>
      </c>
      <c r="AK11" s="26" t="s">
        <v>29</v>
      </c>
      <c r="AN11" s="24" t="s">
        <v>21</v>
      </c>
      <c r="AR11" s="19"/>
      <c r="BE11" s="251"/>
      <c r="BS11" s="16" t="s">
        <v>6</v>
      </c>
    </row>
    <row r="12" spans="1:74" ht="7" customHeight="1">
      <c r="B12" s="19"/>
      <c r="AR12" s="19"/>
      <c r="BE12" s="251"/>
      <c r="BS12" s="16" t="s">
        <v>6</v>
      </c>
    </row>
    <row r="13" spans="1:74" ht="12" customHeight="1">
      <c r="B13" s="19"/>
      <c r="D13" s="26" t="s">
        <v>30</v>
      </c>
      <c r="AK13" s="26" t="s">
        <v>27</v>
      </c>
      <c r="AN13" s="28" t="s">
        <v>31</v>
      </c>
      <c r="AR13" s="19"/>
      <c r="BE13" s="251"/>
      <c r="BS13" s="16" t="s">
        <v>6</v>
      </c>
    </row>
    <row r="14" spans="1:74" ht="13">
      <c r="B14" s="19"/>
      <c r="E14" s="256" t="s">
        <v>31</v>
      </c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6" t="s">
        <v>29</v>
      </c>
      <c r="AN14" s="28" t="s">
        <v>31</v>
      </c>
      <c r="AR14" s="19"/>
      <c r="BE14" s="251"/>
      <c r="BS14" s="16" t="s">
        <v>6</v>
      </c>
    </row>
    <row r="15" spans="1:74" ht="7" customHeight="1">
      <c r="B15" s="19"/>
      <c r="AR15" s="19"/>
      <c r="BE15" s="251"/>
      <c r="BS15" s="16" t="s">
        <v>4</v>
      </c>
    </row>
    <row r="16" spans="1:74" ht="12" customHeight="1">
      <c r="B16" s="19"/>
      <c r="D16" s="26" t="s">
        <v>32</v>
      </c>
      <c r="AK16" s="26" t="s">
        <v>27</v>
      </c>
      <c r="AN16" s="24" t="s">
        <v>21</v>
      </c>
      <c r="AR16" s="19"/>
      <c r="BE16" s="251"/>
      <c r="BS16" s="16" t="s">
        <v>4</v>
      </c>
    </row>
    <row r="17" spans="2:71" ht="18.5" customHeight="1">
      <c r="B17" s="19"/>
      <c r="E17" s="24" t="s">
        <v>33</v>
      </c>
      <c r="AK17" s="26" t="s">
        <v>29</v>
      </c>
      <c r="AN17" s="24" t="s">
        <v>21</v>
      </c>
      <c r="AR17" s="19"/>
      <c r="BE17" s="251"/>
      <c r="BS17" s="16" t="s">
        <v>34</v>
      </c>
    </row>
    <row r="18" spans="2:71" ht="7" customHeight="1">
      <c r="B18" s="19"/>
      <c r="AR18" s="19"/>
      <c r="BE18" s="251"/>
      <c r="BS18" s="16" t="s">
        <v>6</v>
      </c>
    </row>
    <row r="19" spans="2:71" ht="12" customHeight="1">
      <c r="B19" s="19"/>
      <c r="D19" s="26" t="s">
        <v>35</v>
      </c>
      <c r="AK19" s="26" t="s">
        <v>27</v>
      </c>
      <c r="AN19" s="24" t="s">
        <v>36</v>
      </c>
      <c r="AR19" s="19"/>
      <c r="BE19" s="251"/>
      <c r="BS19" s="16" t="s">
        <v>6</v>
      </c>
    </row>
    <row r="20" spans="2:71" ht="18.5" customHeight="1">
      <c r="B20" s="19"/>
      <c r="E20" s="24" t="s">
        <v>37</v>
      </c>
      <c r="AK20" s="26" t="s">
        <v>29</v>
      </c>
      <c r="AN20" s="24" t="s">
        <v>21</v>
      </c>
      <c r="AR20" s="19"/>
      <c r="BE20" s="251"/>
      <c r="BS20" s="16" t="s">
        <v>4</v>
      </c>
    </row>
    <row r="21" spans="2:71" ht="7" customHeight="1">
      <c r="B21" s="19"/>
      <c r="AR21" s="19"/>
      <c r="BE21" s="251"/>
    </row>
    <row r="22" spans="2:71" ht="12" customHeight="1">
      <c r="B22" s="19"/>
      <c r="D22" s="26" t="s">
        <v>38</v>
      </c>
      <c r="AR22" s="19"/>
      <c r="BE22" s="251"/>
    </row>
    <row r="23" spans="2:71" ht="47.25" customHeight="1">
      <c r="B23" s="19"/>
      <c r="E23" s="258" t="s">
        <v>39</v>
      </c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58"/>
      <c r="AD23" s="258"/>
      <c r="AE23" s="258"/>
      <c r="AF23" s="258"/>
      <c r="AG23" s="258"/>
      <c r="AH23" s="258"/>
      <c r="AI23" s="258"/>
      <c r="AJ23" s="258"/>
      <c r="AK23" s="258"/>
      <c r="AL23" s="258"/>
      <c r="AM23" s="258"/>
      <c r="AN23" s="258"/>
      <c r="AR23" s="19"/>
      <c r="BE23" s="251"/>
    </row>
    <row r="24" spans="2:71" ht="7" customHeight="1">
      <c r="B24" s="19"/>
      <c r="AR24" s="19"/>
      <c r="BE24" s="251"/>
    </row>
    <row r="25" spans="2:71" ht="7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51"/>
    </row>
    <row r="26" spans="2:71" s="1" customFormat="1" ht="26" customHeight="1">
      <c r="B26" s="31"/>
      <c r="D26" s="32" t="s">
        <v>40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59">
        <f>ROUND(AG54,2)</f>
        <v>0</v>
      </c>
      <c r="AL26" s="260"/>
      <c r="AM26" s="260"/>
      <c r="AN26" s="260"/>
      <c r="AO26" s="260"/>
      <c r="AR26" s="31"/>
      <c r="BE26" s="251"/>
    </row>
    <row r="27" spans="2:71" s="1" customFormat="1" ht="7" customHeight="1">
      <c r="B27" s="31"/>
      <c r="AR27" s="31"/>
      <c r="BE27" s="251"/>
    </row>
    <row r="28" spans="2:71" s="1" customFormat="1" ht="13">
      <c r="B28" s="31"/>
      <c r="L28" s="261" t="s">
        <v>41</v>
      </c>
      <c r="M28" s="261"/>
      <c r="N28" s="261"/>
      <c r="O28" s="261"/>
      <c r="P28" s="261"/>
      <c r="W28" s="261" t="s">
        <v>42</v>
      </c>
      <c r="X28" s="261"/>
      <c r="Y28" s="261"/>
      <c r="Z28" s="261"/>
      <c r="AA28" s="261"/>
      <c r="AB28" s="261"/>
      <c r="AC28" s="261"/>
      <c r="AD28" s="261"/>
      <c r="AE28" s="261"/>
      <c r="AK28" s="261" t="s">
        <v>43</v>
      </c>
      <c r="AL28" s="261"/>
      <c r="AM28" s="261"/>
      <c r="AN28" s="261"/>
      <c r="AO28" s="261"/>
      <c r="AR28" s="31"/>
      <c r="BE28" s="251"/>
    </row>
    <row r="29" spans="2:71" s="2" customFormat="1" ht="14.5" customHeight="1">
      <c r="B29" s="35"/>
      <c r="D29" s="26" t="s">
        <v>44</v>
      </c>
      <c r="F29" s="26" t="s">
        <v>45</v>
      </c>
      <c r="L29" s="264">
        <v>0.21</v>
      </c>
      <c r="M29" s="263"/>
      <c r="N29" s="263"/>
      <c r="O29" s="263"/>
      <c r="P29" s="263"/>
      <c r="W29" s="262">
        <f>ROUND(AZ54, 2)</f>
        <v>0</v>
      </c>
      <c r="X29" s="263"/>
      <c r="Y29" s="263"/>
      <c r="Z29" s="263"/>
      <c r="AA29" s="263"/>
      <c r="AB29" s="263"/>
      <c r="AC29" s="263"/>
      <c r="AD29" s="263"/>
      <c r="AE29" s="263"/>
      <c r="AK29" s="262">
        <f>ROUND(AV54, 2)</f>
        <v>0</v>
      </c>
      <c r="AL29" s="263"/>
      <c r="AM29" s="263"/>
      <c r="AN29" s="263"/>
      <c r="AO29" s="263"/>
      <c r="AR29" s="35"/>
      <c r="BE29" s="252"/>
    </row>
    <row r="30" spans="2:71" s="2" customFormat="1" ht="14.5" customHeight="1">
      <c r="B30" s="35"/>
      <c r="F30" s="26" t="s">
        <v>46</v>
      </c>
      <c r="L30" s="264">
        <v>0.12</v>
      </c>
      <c r="M30" s="263"/>
      <c r="N30" s="263"/>
      <c r="O30" s="263"/>
      <c r="P30" s="263"/>
      <c r="W30" s="262">
        <f>ROUND(BA54, 2)</f>
        <v>0</v>
      </c>
      <c r="X30" s="263"/>
      <c r="Y30" s="263"/>
      <c r="Z30" s="263"/>
      <c r="AA30" s="263"/>
      <c r="AB30" s="263"/>
      <c r="AC30" s="263"/>
      <c r="AD30" s="263"/>
      <c r="AE30" s="263"/>
      <c r="AK30" s="262">
        <f>ROUND(AW54, 2)</f>
        <v>0</v>
      </c>
      <c r="AL30" s="263"/>
      <c r="AM30" s="263"/>
      <c r="AN30" s="263"/>
      <c r="AO30" s="263"/>
      <c r="AR30" s="35"/>
      <c r="BE30" s="252"/>
    </row>
    <row r="31" spans="2:71" s="2" customFormat="1" ht="14.5" hidden="1" customHeight="1">
      <c r="B31" s="35"/>
      <c r="F31" s="26" t="s">
        <v>47</v>
      </c>
      <c r="L31" s="264">
        <v>0.21</v>
      </c>
      <c r="M31" s="263"/>
      <c r="N31" s="263"/>
      <c r="O31" s="263"/>
      <c r="P31" s="263"/>
      <c r="W31" s="262">
        <f>ROUND(BB54, 2)</f>
        <v>0</v>
      </c>
      <c r="X31" s="263"/>
      <c r="Y31" s="263"/>
      <c r="Z31" s="263"/>
      <c r="AA31" s="263"/>
      <c r="AB31" s="263"/>
      <c r="AC31" s="263"/>
      <c r="AD31" s="263"/>
      <c r="AE31" s="263"/>
      <c r="AK31" s="262">
        <v>0</v>
      </c>
      <c r="AL31" s="263"/>
      <c r="AM31" s="263"/>
      <c r="AN31" s="263"/>
      <c r="AO31" s="263"/>
      <c r="AR31" s="35"/>
      <c r="BE31" s="252"/>
    </row>
    <row r="32" spans="2:71" s="2" customFormat="1" ht="14.5" hidden="1" customHeight="1">
      <c r="B32" s="35"/>
      <c r="F32" s="26" t="s">
        <v>48</v>
      </c>
      <c r="L32" s="264">
        <v>0.12</v>
      </c>
      <c r="M32" s="263"/>
      <c r="N32" s="263"/>
      <c r="O32" s="263"/>
      <c r="P32" s="263"/>
      <c r="W32" s="262">
        <f>ROUND(BC54, 2)</f>
        <v>0</v>
      </c>
      <c r="X32" s="263"/>
      <c r="Y32" s="263"/>
      <c r="Z32" s="263"/>
      <c r="AA32" s="263"/>
      <c r="AB32" s="263"/>
      <c r="AC32" s="263"/>
      <c r="AD32" s="263"/>
      <c r="AE32" s="263"/>
      <c r="AK32" s="262">
        <v>0</v>
      </c>
      <c r="AL32" s="263"/>
      <c r="AM32" s="263"/>
      <c r="AN32" s="263"/>
      <c r="AO32" s="263"/>
      <c r="AR32" s="35"/>
      <c r="BE32" s="252"/>
    </row>
    <row r="33" spans="2:44" s="2" customFormat="1" ht="14.5" hidden="1" customHeight="1">
      <c r="B33" s="35"/>
      <c r="F33" s="26" t="s">
        <v>49</v>
      </c>
      <c r="L33" s="264">
        <v>0</v>
      </c>
      <c r="M33" s="263"/>
      <c r="N33" s="263"/>
      <c r="O33" s="263"/>
      <c r="P33" s="263"/>
      <c r="W33" s="262">
        <f>ROUND(BD54, 2)</f>
        <v>0</v>
      </c>
      <c r="X33" s="263"/>
      <c r="Y33" s="263"/>
      <c r="Z33" s="263"/>
      <c r="AA33" s="263"/>
      <c r="AB33" s="263"/>
      <c r="AC33" s="263"/>
      <c r="AD33" s="263"/>
      <c r="AE33" s="263"/>
      <c r="AK33" s="262">
        <v>0</v>
      </c>
      <c r="AL33" s="263"/>
      <c r="AM33" s="263"/>
      <c r="AN33" s="263"/>
      <c r="AO33" s="263"/>
      <c r="AR33" s="35"/>
    </row>
    <row r="34" spans="2:44" s="1" customFormat="1" ht="7" customHeight="1">
      <c r="B34" s="31"/>
      <c r="AR34" s="31"/>
    </row>
    <row r="35" spans="2:44" s="1" customFormat="1" ht="26" customHeight="1">
      <c r="B35" s="31"/>
      <c r="C35" s="36"/>
      <c r="D35" s="37" t="s">
        <v>50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51</v>
      </c>
      <c r="U35" s="38"/>
      <c r="V35" s="38"/>
      <c r="W35" s="38"/>
      <c r="X35" s="265" t="s">
        <v>52</v>
      </c>
      <c r="Y35" s="266"/>
      <c r="Z35" s="266"/>
      <c r="AA35" s="266"/>
      <c r="AB35" s="266"/>
      <c r="AC35" s="38"/>
      <c r="AD35" s="38"/>
      <c r="AE35" s="38"/>
      <c r="AF35" s="38"/>
      <c r="AG35" s="38"/>
      <c r="AH35" s="38"/>
      <c r="AI35" s="38"/>
      <c r="AJ35" s="38"/>
      <c r="AK35" s="267">
        <f>SUM(AK26:AK33)</f>
        <v>0</v>
      </c>
      <c r="AL35" s="266"/>
      <c r="AM35" s="266"/>
      <c r="AN35" s="266"/>
      <c r="AO35" s="268"/>
      <c r="AP35" s="36"/>
      <c r="AQ35" s="36"/>
      <c r="AR35" s="31"/>
    </row>
    <row r="36" spans="2:44" s="1" customFormat="1" ht="7" customHeight="1">
      <c r="B36" s="31"/>
      <c r="AR36" s="31"/>
    </row>
    <row r="37" spans="2:44" s="1" customFormat="1" ht="7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7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5" customHeight="1">
      <c r="B42" s="31"/>
      <c r="C42" s="20" t="s">
        <v>53</v>
      </c>
      <c r="AR42" s="31"/>
    </row>
    <row r="43" spans="2:44" s="1" customFormat="1" ht="7" customHeight="1">
      <c r="B43" s="31"/>
      <c r="AR43" s="31"/>
    </row>
    <row r="44" spans="2:44" s="3" customFormat="1" ht="12" customHeight="1">
      <c r="B44" s="44"/>
      <c r="C44" s="26" t="s">
        <v>13</v>
      </c>
      <c r="L44" s="3" t="str">
        <f>K5</f>
        <v>1036</v>
      </c>
      <c r="AR44" s="44"/>
    </row>
    <row r="45" spans="2:44" s="4" customFormat="1" ht="37" customHeight="1">
      <c r="B45" s="45"/>
      <c r="C45" s="46" t="s">
        <v>16</v>
      </c>
      <c r="L45" s="269" t="str">
        <f>K6</f>
        <v>Zateplení BD ul. Družstevní 33/2</v>
      </c>
      <c r="M45" s="270"/>
      <c r="N45" s="270"/>
      <c r="O45" s="270"/>
      <c r="P45" s="270"/>
      <c r="Q45" s="270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R45" s="45"/>
    </row>
    <row r="46" spans="2:44" s="1" customFormat="1" ht="7" customHeight="1">
      <c r="B46" s="31"/>
      <c r="AR46" s="31"/>
    </row>
    <row r="47" spans="2:44" s="1" customFormat="1" ht="12" customHeight="1">
      <c r="B47" s="31"/>
      <c r="C47" s="26" t="s">
        <v>22</v>
      </c>
      <c r="L47" s="47" t="str">
        <f>IF(K8="","",K8)</f>
        <v>Litoměřice</v>
      </c>
      <c r="AI47" s="26" t="s">
        <v>24</v>
      </c>
      <c r="AM47" s="271" t="str">
        <f>IF(AN8= "","",AN8)</f>
        <v>19. 2. 2025</v>
      </c>
      <c r="AN47" s="271"/>
      <c r="AR47" s="31"/>
    </row>
    <row r="48" spans="2:44" s="1" customFormat="1" ht="7" customHeight="1">
      <c r="B48" s="31"/>
      <c r="AR48" s="31"/>
    </row>
    <row r="49" spans="1:90" s="1" customFormat="1" ht="25.75" customHeight="1">
      <c r="B49" s="31"/>
      <c r="C49" s="26" t="s">
        <v>26</v>
      </c>
      <c r="L49" s="3" t="str">
        <f>IF(E11= "","",E11)</f>
        <v>SVJ BD Družstevní 33/2, Litoměřice</v>
      </c>
      <c r="AI49" s="26" t="s">
        <v>32</v>
      </c>
      <c r="AM49" s="272" t="str">
        <f>IF(E17="","",E17)</f>
        <v>Michal Berjak, Pod Vartou 444, Velké Březno</v>
      </c>
      <c r="AN49" s="273"/>
      <c r="AO49" s="273"/>
      <c r="AP49" s="273"/>
      <c r="AR49" s="31"/>
      <c r="AS49" s="274" t="s">
        <v>54</v>
      </c>
      <c r="AT49" s="275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0" s="1" customFormat="1" ht="25.75" customHeight="1">
      <c r="B50" s="31"/>
      <c r="C50" s="26" t="s">
        <v>30</v>
      </c>
      <c r="L50" s="3" t="str">
        <f>IF(E14= "Vyplň údaj","",E14)</f>
        <v/>
      </c>
      <c r="AI50" s="26" t="s">
        <v>35</v>
      </c>
      <c r="AM50" s="272" t="str">
        <f>IF(E20="","",E20)</f>
        <v>Jitka Dvorščáková, Průběžná 3370, 43401 Most</v>
      </c>
      <c r="AN50" s="273"/>
      <c r="AO50" s="273"/>
      <c r="AP50" s="273"/>
      <c r="AR50" s="31"/>
      <c r="AS50" s="276"/>
      <c r="AT50" s="277"/>
      <c r="BD50" s="52"/>
    </row>
    <row r="51" spans="1:90" s="1" customFormat="1" ht="10.75" customHeight="1">
      <c r="B51" s="31"/>
      <c r="AR51" s="31"/>
      <c r="AS51" s="276"/>
      <c r="AT51" s="277"/>
      <c r="BD51" s="52"/>
    </row>
    <row r="52" spans="1:90" s="1" customFormat="1" ht="29.25" customHeight="1">
      <c r="B52" s="31"/>
      <c r="C52" s="278" t="s">
        <v>55</v>
      </c>
      <c r="D52" s="279"/>
      <c r="E52" s="279"/>
      <c r="F52" s="279"/>
      <c r="G52" s="279"/>
      <c r="H52" s="53"/>
      <c r="I52" s="280" t="s">
        <v>56</v>
      </c>
      <c r="J52" s="279"/>
      <c r="K52" s="279"/>
      <c r="L52" s="279"/>
      <c r="M52" s="279"/>
      <c r="N52" s="279"/>
      <c r="O52" s="279"/>
      <c r="P52" s="279"/>
      <c r="Q52" s="279"/>
      <c r="R52" s="279"/>
      <c r="S52" s="279"/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79"/>
      <c r="AE52" s="279"/>
      <c r="AF52" s="279"/>
      <c r="AG52" s="281" t="s">
        <v>57</v>
      </c>
      <c r="AH52" s="279"/>
      <c r="AI52" s="279"/>
      <c r="AJ52" s="279"/>
      <c r="AK52" s="279"/>
      <c r="AL52" s="279"/>
      <c r="AM52" s="279"/>
      <c r="AN52" s="280" t="s">
        <v>58</v>
      </c>
      <c r="AO52" s="279"/>
      <c r="AP52" s="279"/>
      <c r="AQ52" s="54" t="s">
        <v>59</v>
      </c>
      <c r="AR52" s="31"/>
      <c r="AS52" s="55" t="s">
        <v>60</v>
      </c>
      <c r="AT52" s="56" t="s">
        <v>61</v>
      </c>
      <c r="AU52" s="56" t="s">
        <v>62</v>
      </c>
      <c r="AV52" s="56" t="s">
        <v>63</v>
      </c>
      <c r="AW52" s="56" t="s">
        <v>64</v>
      </c>
      <c r="AX52" s="56" t="s">
        <v>65</v>
      </c>
      <c r="AY52" s="56" t="s">
        <v>66</v>
      </c>
      <c r="AZ52" s="56" t="s">
        <v>67</v>
      </c>
      <c r="BA52" s="56" t="s">
        <v>68</v>
      </c>
      <c r="BB52" s="56" t="s">
        <v>69</v>
      </c>
      <c r="BC52" s="56" t="s">
        <v>70</v>
      </c>
      <c r="BD52" s="57" t="s">
        <v>71</v>
      </c>
    </row>
    <row r="53" spans="1:90" s="1" customFormat="1" ht="10.75" customHeight="1">
      <c r="B53" s="31"/>
      <c r="AR53" s="31"/>
      <c r="AS53" s="58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0" s="5" customFormat="1" ht="32.5" customHeight="1">
      <c r="B54" s="59"/>
      <c r="C54" s="60" t="s">
        <v>72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285">
        <f>ROUND(AG55,2)</f>
        <v>0</v>
      </c>
      <c r="AH54" s="285"/>
      <c r="AI54" s="285"/>
      <c r="AJ54" s="285"/>
      <c r="AK54" s="285"/>
      <c r="AL54" s="285"/>
      <c r="AM54" s="285"/>
      <c r="AN54" s="286">
        <f>SUM(AG54,AT54)</f>
        <v>0</v>
      </c>
      <c r="AO54" s="286"/>
      <c r="AP54" s="286"/>
      <c r="AQ54" s="63" t="s">
        <v>21</v>
      </c>
      <c r="AR54" s="59"/>
      <c r="AS54" s="64">
        <f>ROUND(AS55,2)</f>
        <v>0</v>
      </c>
      <c r="AT54" s="65">
        <f>ROUND(SUM(AV54:AW54),2)</f>
        <v>0</v>
      </c>
      <c r="AU54" s="66">
        <f>ROUND(AU55,5)</f>
        <v>0</v>
      </c>
      <c r="AV54" s="65">
        <f>ROUND(AZ54*L29,2)</f>
        <v>0</v>
      </c>
      <c r="AW54" s="65">
        <f>ROUND(BA54*L30,2)</f>
        <v>0</v>
      </c>
      <c r="AX54" s="65">
        <f>ROUND(BB54*L29,2)</f>
        <v>0</v>
      </c>
      <c r="AY54" s="65">
        <f>ROUND(BC54*L30,2)</f>
        <v>0</v>
      </c>
      <c r="AZ54" s="65">
        <f>ROUND(AZ55,2)</f>
        <v>0</v>
      </c>
      <c r="BA54" s="65">
        <f>ROUND(BA55,2)</f>
        <v>0</v>
      </c>
      <c r="BB54" s="65">
        <f>ROUND(BB55,2)</f>
        <v>0</v>
      </c>
      <c r="BC54" s="65">
        <f>ROUND(BC55,2)</f>
        <v>0</v>
      </c>
      <c r="BD54" s="67">
        <f>ROUND(BD55,2)</f>
        <v>0</v>
      </c>
      <c r="BS54" s="68" t="s">
        <v>73</v>
      </c>
      <c r="BT54" s="68" t="s">
        <v>74</v>
      </c>
      <c r="BV54" s="68" t="s">
        <v>75</v>
      </c>
      <c r="BW54" s="68" t="s">
        <v>5</v>
      </c>
      <c r="BX54" s="68" t="s">
        <v>76</v>
      </c>
      <c r="CL54" s="68" t="s">
        <v>19</v>
      </c>
    </row>
    <row r="55" spans="1:90" s="6" customFormat="1" ht="16.5" customHeight="1">
      <c r="A55" s="69" t="s">
        <v>77</v>
      </c>
      <c r="B55" s="70"/>
      <c r="C55" s="71"/>
      <c r="D55" s="284" t="s">
        <v>14</v>
      </c>
      <c r="E55" s="284"/>
      <c r="F55" s="284"/>
      <c r="G55" s="284"/>
      <c r="H55" s="284"/>
      <c r="I55" s="72"/>
      <c r="J55" s="284" t="s">
        <v>17</v>
      </c>
      <c r="K55" s="284"/>
      <c r="L55" s="284"/>
      <c r="M55" s="284"/>
      <c r="N55" s="284"/>
      <c r="O55" s="284"/>
      <c r="P55" s="284"/>
      <c r="Q55" s="284"/>
      <c r="R55" s="284"/>
      <c r="S55" s="284"/>
      <c r="T55" s="284"/>
      <c r="U55" s="284"/>
      <c r="V55" s="284"/>
      <c r="W55" s="284"/>
      <c r="X55" s="284"/>
      <c r="Y55" s="284"/>
      <c r="Z55" s="284"/>
      <c r="AA55" s="284"/>
      <c r="AB55" s="284"/>
      <c r="AC55" s="284"/>
      <c r="AD55" s="284"/>
      <c r="AE55" s="284"/>
      <c r="AF55" s="284"/>
      <c r="AG55" s="282">
        <f>'1036 - Zateplení BD ul. D...'!J28</f>
        <v>0</v>
      </c>
      <c r="AH55" s="283"/>
      <c r="AI55" s="283"/>
      <c r="AJ55" s="283"/>
      <c r="AK55" s="283"/>
      <c r="AL55" s="283"/>
      <c r="AM55" s="283"/>
      <c r="AN55" s="282">
        <f>SUM(AG55,AT55)</f>
        <v>0</v>
      </c>
      <c r="AO55" s="283"/>
      <c r="AP55" s="283"/>
      <c r="AQ55" s="73" t="s">
        <v>78</v>
      </c>
      <c r="AR55" s="70"/>
      <c r="AS55" s="74">
        <v>0</v>
      </c>
      <c r="AT55" s="75">
        <f>ROUND(SUM(AV55:AW55),2)</f>
        <v>0</v>
      </c>
      <c r="AU55" s="76">
        <f>'1036 - Zateplení BD ul. D...'!P100</f>
        <v>0</v>
      </c>
      <c r="AV55" s="75">
        <f>'1036 - Zateplení BD ul. D...'!J31</f>
        <v>0</v>
      </c>
      <c r="AW55" s="75">
        <f>'1036 - Zateplení BD ul. D...'!J32</f>
        <v>0</v>
      </c>
      <c r="AX55" s="75">
        <f>'1036 - Zateplení BD ul. D...'!J33</f>
        <v>0</v>
      </c>
      <c r="AY55" s="75">
        <f>'1036 - Zateplení BD ul. D...'!J34</f>
        <v>0</v>
      </c>
      <c r="AZ55" s="75">
        <f>'1036 - Zateplení BD ul. D...'!F31</f>
        <v>0</v>
      </c>
      <c r="BA55" s="75">
        <f>'1036 - Zateplení BD ul. D...'!F32</f>
        <v>0</v>
      </c>
      <c r="BB55" s="75">
        <f>'1036 - Zateplení BD ul. D...'!F33</f>
        <v>0</v>
      </c>
      <c r="BC55" s="75">
        <f>'1036 - Zateplení BD ul. D...'!F34</f>
        <v>0</v>
      </c>
      <c r="BD55" s="77">
        <f>'1036 - Zateplení BD ul. D...'!F35</f>
        <v>0</v>
      </c>
      <c r="BT55" s="78" t="s">
        <v>79</v>
      </c>
      <c r="BU55" s="78" t="s">
        <v>80</v>
      </c>
      <c r="BV55" s="78" t="s">
        <v>75</v>
      </c>
      <c r="BW55" s="78" t="s">
        <v>5</v>
      </c>
      <c r="BX55" s="78" t="s">
        <v>76</v>
      </c>
      <c r="CL55" s="78" t="s">
        <v>19</v>
      </c>
    </row>
    <row r="56" spans="1:90" s="1" customFormat="1" ht="30" customHeight="1">
      <c r="B56" s="31"/>
      <c r="AR56" s="31"/>
    </row>
    <row r="57" spans="1:90" s="1" customFormat="1" ht="7" customHeight="1"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31"/>
    </row>
  </sheetData>
  <sheetProtection algorithmName="SHA-512" hashValue="44BbdaBLS/vqO85EouOeWvsz4rodSwzqd8TrZCDFUn4ru2JHhSJlhM4MrLKRLV6MY+5CqycmKDlyXgbJ655gvQ==" saltValue="EsbGQU05KvkfwCpICQ8cm9YTC8CIJFeW02nA10UbNWxdlav7QpXvGgxscXGgQS9U03bczoof0sgY4SmCxq/kEw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1036 - Zateplení BD ul. D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626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6" t="s">
        <v>5</v>
      </c>
    </row>
    <row r="3" spans="2:46" ht="7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79</v>
      </c>
    </row>
    <row r="4" spans="2:46" ht="25" customHeight="1">
      <c r="B4" s="19"/>
      <c r="D4" s="20" t="s">
        <v>81</v>
      </c>
      <c r="L4" s="19"/>
      <c r="M4" s="79" t="s">
        <v>10</v>
      </c>
      <c r="AT4" s="16" t="s">
        <v>4</v>
      </c>
    </row>
    <row r="5" spans="2:46" ht="7" customHeight="1">
      <c r="B5" s="19"/>
      <c r="L5" s="19"/>
    </row>
    <row r="6" spans="2:46" s="1" customFormat="1" ht="12" customHeight="1">
      <c r="B6" s="31"/>
      <c r="D6" s="26" t="s">
        <v>16</v>
      </c>
      <c r="L6" s="31"/>
    </row>
    <row r="7" spans="2:46" s="1" customFormat="1" ht="16.5" customHeight="1">
      <c r="B7" s="31"/>
      <c r="E7" s="269" t="s">
        <v>17</v>
      </c>
      <c r="F7" s="287"/>
      <c r="G7" s="287"/>
      <c r="H7" s="287"/>
      <c r="L7" s="31"/>
    </row>
    <row r="8" spans="2:46" s="1" customFormat="1" ht="11">
      <c r="B8" s="31"/>
      <c r="L8" s="31"/>
    </row>
    <row r="9" spans="2:46" s="1" customFormat="1" ht="12" customHeight="1">
      <c r="B9" s="31"/>
      <c r="D9" s="26" t="s">
        <v>18</v>
      </c>
      <c r="F9" s="24" t="s">
        <v>19</v>
      </c>
      <c r="I9" s="26" t="s">
        <v>20</v>
      </c>
      <c r="J9" s="24" t="s">
        <v>21</v>
      </c>
      <c r="L9" s="31"/>
    </row>
    <row r="10" spans="2:46" s="1" customFormat="1" ht="12" customHeight="1">
      <c r="B10" s="31"/>
      <c r="D10" s="26" t="s">
        <v>22</v>
      </c>
      <c r="F10" s="24" t="s">
        <v>23</v>
      </c>
      <c r="I10" s="26" t="s">
        <v>24</v>
      </c>
      <c r="J10" s="48" t="str">
        <f>'Rekapitulace stavby'!AN8</f>
        <v>19. 2. 2025</v>
      </c>
      <c r="L10" s="31"/>
    </row>
    <row r="11" spans="2:46" s="1" customFormat="1" ht="10.75" customHeight="1">
      <c r="B11" s="31"/>
      <c r="L11" s="31"/>
    </row>
    <row r="12" spans="2:46" s="1" customFormat="1" ht="12" customHeight="1">
      <c r="B12" s="31"/>
      <c r="D12" s="26" t="s">
        <v>26</v>
      </c>
      <c r="I12" s="26" t="s">
        <v>27</v>
      </c>
      <c r="J12" s="24" t="s">
        <v>21</v>
      </c>
      <c r="L12" s="31"/>
    </row>
    <row r="13" spans="2:46" s="1" customFormat="1" ht="18" customHeight="1">
      <c r="B13" s="31"/>
      <c r="E13" s="24" t="s">
        <v>28</v>
      </c>
      <c r="I13" s="26" t="s">
        <v>29</v>
      </c>
      <c r="J13" s="24" t="s">
        <v>21</v>
      </c>
      <c r="L13" s="31"/>
    </row>
    <row r="14" spans="2:46" s="1" customFormat="1" ht="7" customHeight="1">
      <c r="B14" s="31"/>
      <c r="L14" s="31"/>
    </row>
    <row r="15" spans="2:46" s="1" customFormat="1" ht="12" customHeight="1">
      <c r="B15" s="31"/>
      <c r="D15" s="26" t="s">
        <v>30</v>
      </c>
      <c r="I15" s="26" t="s">
        <v>27</v>
      </c>
      <c r="J15" s="27" t="str">
        <f>'Rekapitulace stavby'!AN13</f>
        <v>Vyplň údaj</v>
      </c>
      <c r="L15" s="31"/>
    </row>
    <row r="16" spans="2:46" s="1" customFormat="1" ht="18" customHeight="1">
      <c r="B16" s="31"/>
      <c r="E16" s="288" t="str">
        <f>'Rekapitulace stavby'!E14</f>
        <v>Vyplň údaj</v>
      </c>
      <c r="F16" s="253"/>
      <c r="G16" s="253"/>
      <c r="H16" s="253"/>
      <c r="I16" s="26" t="s">
        <v>29</v>
      </c>
      <c r="J16" s="27" t="str">
        <f>'Rekapitulace stavby'!AN14</f>
        <v>Vyplň údaj</v>
      </c>
      <c r="L16" s="31"/>
    </row>
    <row r="17" spans="2:12" s="1" customFormat="1" ht="7" customHeight="1">
      <c r="B17" s="31"/>
      <c r="L17" s="31"/>
    </row>
    <row r="18" spans="2:12" s="1" customFormat="1" ht="12" customHeight="1">
      <c r="B18" s="31"/>
      <c r="D18" s="26" t="s">
        <v>32</v>
      </c>
      <c r="I18" s="26" t="s">
        <v>27</v>
      </c>
      <c r="J18" s="24" t="s">
        <v>21</v>
      </c>
      <c r="L18" s="31"/>
    </row>
    <row r="19" spans="2:12" s="1" customFormat="1" ht="18" customHeight="1">
      <c r="B19" s="31"/>
      <c r="E19" s="24" t="s">
        <v>33</v>
      </c>
      <c r="I19" s="26" t="s">
        <v>29</v>
      </c>
      <c r="J19" s="24" t="s">
        <v>21</v>
      </c>
      <c r="L19" s="31"/>
    </row>
    <row r="20" spans="2:12" s="1" customFormat="1" ht="7" customHeight="1">
      <c r="B20" s="31"/>
      <c r="L20" s="31"/>
    </row>
    <row r="21" spans="2:12" s="1" customFormat="1" ht="12" customHeight="1">
      <c r="B21" s="31"/>
      <c r="D21" s="26" t="s">
        <v>35</v>
      </c>
      <c r="I21" s="26" t="s">
        <v>27</v>
      </c>
      <c r="J21" s="24" t="s">
        <v>36</v>
      </c>
      <c r="L21" s="31"/>
    </row>
    <row r="22" spans="2:12" s="1" customFormat="1" ht="18" customHeight="1">
      <c r="B22" s="31"/>
      <c r="E22" s="24" t="s">
        <v>37</v>
      </c>
      <c r="I22" s="26" t="s">
        <v>29</v>
      </c>
      <c r="J22" s="24" t="s">
        <v>21</v>
      </c>
      <c r="L22" s="31"/>
    </row>
    <row r="23" spans="2:12" s="1" customFormat="1" ht="7" customHeight="1">
      <c r="B23" s="31"/>
      <c r="L23" s="31"/>
    </row>
    <row r="24" spans="2:12" s="1" customFormat="1" ht="12" customHeight="1">
      <c r="B24" s="31"/>
      <c r="D24" s="26" t="s">
        <v>38</v>
      </c>
      <c r="L24" s="31"/>
    </row>
    <row r="25" spans="2:12" s="7" customFormat="1" ht="71.25" customHeight="1">
      <c r="B25" s="80"/>
      <c r="E25" s="258" t="s">
        <v>39</v>
      </c>
      <c r="F25" s="258"/>
      <c r="G25" s="258"/>
      <c r="H25" s="258"/>
      <c r="L25" s="80"/>
    </row>
    <row r="26" spans="2:12" s="1" customFormat="1" ht="7" customHeight="1">
      <c r="B26" s="31"/>
      <c r="L26" s="31"/>
    </row>
    <row r="27" spans="2:12" s="1" customFormat="1" ht="7" customHeight="1">
      <c r="B27" s="31"/>
      <c r="D27" s="49"/>
      <c r="E27" s="49"/>
      <c r="F27" s="49"/>
      <c r="G27" s="49"/>
      <c r="H27" s="49"/>
      <c r="I27" s="49"/>
      <c r="J27" s="49"/>
      <c r="K27" s="49"/>
      <c r="L27" s="31"/>
    </row>
    <row r="28" spans="2:12" s="1" customFormat="1" ht="25.5" customHeight="1">
      <c r="B28" s="31"/>
      <c r="D28" s="81" t="s">
        <v>40</v>
      </c>
      <c r="J28" s="62">
        <f>ROUND(J100, 2)</f>
        <v>0</v>
      </c>
      <c r="L28" s="31"/>
    </row>
    <row r="29" spans="2:12" s="1" customFormat="1" ht="7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14.5" customHeight="1">
      <c r="B30" s="31"/>
      <c r="F30" s="34" t="s">
        <v>42</v>
      </c>
      <c r="I30" s="34" t="s">
        <v>41</v>
      </c>
      <c r="J30" s="34" t="s">
        <v>43</v>
      </c>
      <c r="L30" s="31"/>
    </row>
    <row r="31" spans="2:12" s="1" customFormat="1" ht="14.5" customHeight="1">
      <c r="B31" s="31"/>
      <c r="D31" s="51" t="s">
        <v>44</v>
      </c>
      <c r="E31" s="26" t="s">
        <v>45</v>
      </c>
      <c r="F31" s="82">
        <f>ROUND((SUM(BE100:BE625)),  2)</f>
        <v>0</v>
      </c>
      <c r="I31" s="83">
        <v>0.21</v>
      </c>
      <c r="J31" s="82">
        <f>ROUND(((SUM(BE100:BE625))*I31),  2)</f>
        <v>0</v>
      </c>
      <c r="L31" s="31"/>
    </row>
    <row r="32" spans="2:12" s="1" customFormat="1" ht="14.5" customHeight="1">
      <c r="B32" s="31"/>
      <c r="E32" s="26" t="s">
        <v>46</v>
      </c>
      <c r="F32" s="82">
        <f>ROUND((SUM(BF100:BF625)),  2)</f>
        <v>0</v>
      </c>
      <c r="I32" s="83">
        <v>0.12</v>
      </c>
      <c r="J32" s="82">
        <f>ROUND(((SUM(BF100:BF625))*I32),  2)</f>
        <v>0</v>
      </c>
      <c r="L32" s="31"/>
    </row>
    <row r="33" spans="2:12" s="1" customFormat="1" ht="14.5" hidden="1" customHeight="1">
      <c r="B33" s="31"/>
      <c r="E33" s="26" t="s">
        <v>47</v>
      </c>
      <c r="F33" s="82">
        <f>ROUND((SUM(BG100:BG625)),  2)</f>
        <v>0</v>
      </c>
      <c r="I33" s="83">
        <v>0.21</v>
      </c>
      <c r="J33" s="82">
        <f>0</f>
        <v>0</v>
      </c>
      <c r="L33" s="31"/>
    </row>
    <row r="34" spans="2:12" s="1" customFormat="1" ht="14.5" hidden="1" customHeight="1">
      <c r="B34" s="31"/>
      <c r="E34" s="26" t="s">
        <v>48</v>
      </c>
      <c r="F34" s="82">
        <f>ROUND((SUM(BH100:BH625)),  2)</f>
        <v>0</v>
      </c>
      <c r="I34" s="83">
        <v>0.12</v>
      </c>
      <c r="J34" s="82">
        <f>0</f>
        <v>0</v>
      </c>
      <c r="L34" s="31"/>
    </row>
    <row r="35" spans="2:12" s="1" customFormat="1" ht="14.5" hidden="1" customHeight="1">
      <c r="B35" s="31"/>
      <c r="E35" s="26" t="s">
        <v>49</v>
      </c>
      <c r="F35" s="82">
        <f>ROUND((SUM(BI100:BI625)),  2)</f>
        <v>0</v>
      </c>
      <c r="I35" s="83">
        <v>0</v>
      </c>
      <c r="J35" s="82">
        <f>0</f>
        <v>0</v>
      </c>
      <c r="L35" s="31"/>
    </row>
    <row r="36" spans="2:12" s="1" customFormat="1" ht="7" customHeight="1">
      <c r="B36" s="31"/>
      <c r="L36" s="31"/>
    </row>
    <row r="37" spans="2:12" s="1" customFormat="1" ht="25.5" customHeight="1">
      <c r="B37" s="31"/>
      <c r="C37" s="84"/>
      <c r="D37" s="85" t="s">
        <v>50</v>
      </c>
      <c r="E37" s="53"/>
      <c r="F37" s="53"/>
      <c r="G37" s="86" t="s">
        <v>51</v>
      </c>
      <c r="H37" s="87" t="s">
        <v>52</v>
      </c>
      <c r="I37" s="53"/>
      <c r="J37" s="88">
        <f>SUM(J28:J35)</f>
        <v>0</v>
      </c>
      <c r="K37" s="89"/>
      <c r="L37" s="31"/>
    </row>
    <row r="38" spans="2:12" s="1" customFormat="1" ht="14.5" customHeight="1"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31"/>
    </row>
    <row r="42" spans="2:12" s="1" customFormat="1" ht="7" customHeight="1"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31"/>
    </row>
    <row r="43" spans="2:12" s="1" customFormat="1" ht="25" customHeight="1">
      <c r="B43" s="31"/>
      <c r="C43" s="20" t="s">
        <v>82</v>
      </c>
      <c r="L43" s="31"/>
    </row>
    <row r="44" spans="2:12" s="1" customFormat="1" ht="7" customHeight="1">
      <c r="B44" s="31"/>
      <c r="L44" s="31"/>
    </row>
    <row r="45" spans="2:12" s="1" customFormat="1" ht="12" customHeight="1">
      <c r="B45" s="31"/>
      <c r="C45" s="26" t="s">
        <v>16</v>
      </c>
      <c r="L45" s="31"/>
    </row>
    <row r="46" spans="2:12" s="1" customFormat="1" ht="16.5" customHeight="1">
      <c r="B46" s="31"/>
      <c r="E46" s="269" t="str">
        <f>E7</f>
        <v>Zateplení BD ul. Družstevní 33/2</v>
      </c>
      <c r="F46" s="287"/>
      <c r="G46" s="287"/>
      <c r="H46" s="287"/>
      <c r="L46" s="31"/>
    </row>
    <row r="47" spans="2:12" s="1" customFormat="1" ht="7" customHeight="1">
      <c r="B47" s="31"/>
      <c r="L47" s="31"/>
    </row>
    <row r="48" spans="2:12" s="1" customFormat="1" ht="12" customHeight="1">
      <c r="B48" s="31"/>
      <c r="C48" s="26" t="s">
        <v>22</v>
      </c>
      <c r="F48" s="24" t="str">
        <f>F10</f>
        <v>Litoměřice</v>
      </c>
      <c r="I48" s="26" t="s">
        <v>24</v>
      </c>
      <c r="J48" s="48" t="str">
        <f>IF(J10="","",J10)</f>
        <v>19. 2. 2025</v>
      </c>
      <c r="L48" s="31"/>
    </row>
    <row r="49" spans="2:47" s="1" customFormat="1" ht="7" customHeight="1">
      <c r="B49" s="31"/>
      <c r="L49" s="31"/>
    </row>
    <row r="50" spans="2:47" s="1" customFormat="1" ht="40" customHeight="1">
      <c r="B50" s="31"/>
      <c r="C50" s="26" t="s">
        <v>26</v>
      </c>
      <c r="F50" s="24" t="str">
        <f>E13</f>
        <v>SVJ BD Družstevní 33/2, Litoměřice</v>
      </c>
      <c r="I50" s="26" t="s">
        <v>32</v>
      </c>
      <c r="J50" s="29" t="str">
        <f>E19</f>
        <v>Michal Berjak, Pod Vartou 444, Velké Březno</v>
      </c>
      <c r="L50" s="31"/>
    </row>
    <row r="51" spans="2:47" s="1" customFormat="1" ht="40" customHeight="1">
      <c r="B51" s="31"/>
      <c r="C51" s="26" t="s">
        <v>30</v>
      </c>
      <c r="F51" s="24" t="str">
        <f>IF(E16="","",E16)</f>
        <v>Vyplň údaj</v>
      </c>
      <c r="I51" s="26" t="s">
        <v>35</v>
      </c>
      <c r="J51" s="29" t="str">
        <f>E22</f>
        <v>Jitka Dvorščáková, Průběžná 3370, 43401 Most</v>
      </c>
      <c r="L51" s="31"/>
    </row>
    <row r="52" spans="2:47" s="1" customFormat="1" ht="10.25" customHeight="1">
      <c r="B52" s="31"/>
      <c r="L52" s="31"/>
    </row>
    <row r="53" spans="2:47" s="1" customFormat="1" ht="29.25" customHeight="1">
      <c r="B53" s="31"/>
      <c r="C53" s="90" t="s">
        <v>83</v>
      </c>
      <c r="D53" s="84"/>
      <c r="E53" s="84"/>
      <c r="F53" s="84"/>
      <c r="G53" s="84"/>
      <c r="H53" s="84"/>
      <c r="I53" s="84"/>
      <c r="J53" s="91" t="s">
        <v>84</v>
      </c>
      <c r="K53" s="84"/>
      <c r="L53" s="31"/>
    </row>
    <row r="54" spans="2:47" s="1" customFormat="1" ht="10.25" customHeight="1">
      <c r="B54" s="31"/>
      <c r="L54" s="31"/>
    </row>
    <row r="55" spans="2:47" s="1" customFormat="1" ht="22.75" customHeight="1">
      <c r="B55" s="31"/>
      <c r="C55" s="92" t="s">
        <v>72</v>
      </c>
      <c r="J55" s="62">
        <f>J100</f>
        <v>0</v>
      </c>
      <c r="L55" s="31"/>
      <c r="AU55" s="16" t="s">
        <v>85</v>
      </c>
    </row>
    <row r="56" spans="2:47" s="8" customFormat="1" ht="25" customHeight="1">
      <c r="B56" s="93"/>
      <c r="D56" s="94" t="s">
        <v>86</v>
      </c>
      <c r="E56" s="95"/>
      <c r="F56" s="95"/>
      <c r="G56" s="95"/>
      <c r="H56" s="95"/>
      <c r="I56" s="95"/>
      <c r="J56" s="96">
        <f>J101</f>
        <v>0</v>
      </c>
      <c r="L56" s="93"/>
    </row>
    <row r="57" spans="2:47" s="9" customFormat="1" ht="20" customHeight="1">
      <c r="B57" s="97"/>
      <c r="D57" s="98" t="s">
        <v>87</v>
      </c>
      <c r="E57" s="99"/>
      <c r="F57" s="99"/>
      <c r="G57" s="99"/>
      <c r="H57" s="99"/>
      <c r="I57" s="99"/>
      <c r="J57" s="100">
        <f>J102</f>
        <v>0</v>
      </c>
      <c r="L57" s="97"/>
    </row>
    <row r="58" spans="2:47" s="9" customFormat="1" ht="20" customHeight="1">
      <c r="B58" s="97"/>
      <c r="D58" s="98" t="s">
        <v>88</v>
      </c>
      <c r="E58" s="99"/>
      <c r="F58" s="99"/>
      <c r="G58" s="99"/>
      <c r="H58" s="99"/>
      <c r="I58" s="99"/>
      <c r="J58" s="100">
        <f>J134</f>
        <v>0</v>
      </c>
      <c r="L58" s="97"/>
    </row>
    <row r="59" spans="2:47" s="9" customFormat="1" ht="20" customHeight="1">
      <c r="B59" s="97"/>
      <c r="D59" s="98" t="s">
        <v>89</v>
      </c>
      <c r="E59" s="99"/>
      <c r="F59" s="99"/>
      <c r="G59" s="99"/>
      <c r="H59" s="99"/>
      <c r="I59" s="99"/>
      <c r="J59" s="100">
        <f>J139</f>
        <v>0</v>
      </c>
      <c r="L59" s="97"/>
    </row>
    <row r="60" spans="2:47" s="9" customFormat="1" ht="20" customHeight="1">
      <c r="B60" s="97"/>
      <c r="D60" s="98" t="s">
        <v>90</v>
      </c>
      <c r="E60" s="99"/>
      <c r="F60" s="99"/>
      <c r="G60" s="99"/>
      <c r="H60" s="99"/>
      <c r="I60" s="99"/>
      <c r="J60" s="100">
        <f>J303</f>
        <v>0</v>
      </c>
      <c r="L60" s="97"/>
    </row>
    <row r="61" spans="2:47" s="9" customFormat="1" ht="20" customHeight="1">
      <c r="B61" s="97"/>
      <c r="D61" s="98" t="s">
        <v>91</v>
      </c>
      <c r="E61" s="99"/>
      <c r="F61" s="99"/>
      <c r="G61" s="99"/>
      <c r="H61" s="99"/>
      <c r="I61" s="99"/>
      <c r="J61" s="100">
        <f>J371</f>
        <v>0</v>
      </c>
      <c r="L61" s="97"/>
    </row>
    <row r="62" spans="2:47" s="9" customFormat="1" ht="20" customHeight="1">
      <c r="B62" s="97"/>
      <c r="D62" s="98" t="s">
        <v>92</v>
      </c>
      <c r="E62" s="99"/>
      <c r="F62" s="99"/>
      <c r="G62" s="99"/>
      <c r="H62" s="99"/>
      <c r="I62" s="99"/>
      <c r="J62" s="100">
        <f>J381</f>
        <v>0</v>
      </c>
      <c r="L62" s="97"/>
    </row>
    <row r="63" spans="2:47" s="8" customFormat="1" ht="25" customHeight="1">
      <c r="B63" s="93"/>
      <c r="D63" s="94" t="s">
        <v>93</v>
      </c>
      <c r="E63" s="95"/>
      <c r="F63" s="95"/>
      <c r="G63" s="95"/>
      <c r="H63" s="95"/>
      <c r="I63" s="95"/>
      <c r="J63" s="96">
        <f>J384</f>
        <v>0</v>
      </c>
      <c r="L63" s="93"/>
    </row>
    <row r="64" spans="2:47" s="9" customFormat="1" ht="20" customHeight="1">
      <c r="B64" s="97"/>
      <c r="D64" s="98" t="s">
        <v>94</v>
      </c>
      <c r="E64" s="99"/>
      <c r="F64" s="99"/>
      <c r="G64" s="99"/>
      <c r="H64" s="99"/>
      <c r="I64" s="99"/>
      <c r="J64" s="100">
        <f>J385</f>
        <v>0</v>
      </c>
      <c r="L64" s="97"/>
    </row>
    <row r="65" spans="2:12" s="9" customFormat="1" ht="20" customHeight="1">
      <c r="B65" s="97"/>
      <c r="D65" s="98" t="s">
        <v>95</v>
      </c>
      <c r="E65" s="99"/>
      <c r="F65" s="99"/>
      <c r="G65" s="99"/>
      <c r="H65" s="99"/>
      <c r="I65" s="99"/>
      <c r="J65" s="100">
        <f>J393</f>
        <v>0</v>
      </c>
      <c r="L65" s="97"/>
    </row>
    <row r="66" spans="2:12" s="9" customFormat="1" ht="20" customHeight="1">
      <c r="B66" s="97"/>
      <c r="D66" s="98" t="s">
        <v>96</v>
      </c>
      <c r="E66" s="99"/>
      <c r="F66" s="99"/>
      <c r="G66" s="99"/>
      <c r="H66" s="99"/>
      <c r="I66" s="99"/>
      <c r="J66" s="100">
        <f>J404</f>
        <v>0</v>
      </c>
      <c r="L66" s="97"/>
    </row>
    <row r="67" spans="2:12" s="9" customFormat="1" ht="20" customHeight="1">
      <c r="B67" s="97"/>
      <c r="D67" s="98" t="s">
        <v>97</v>
      </c>
      <c r="E67" s="99"/>
      <c r="F67" s="99"/>
      <c r="G67" s="99"/>
      <c r="H67" s="99"/>
      <c r="I67" s="99"/>
      <c r="J67" s="100">
        <f>J415</f>
        <v>0</v>
      </c>
      <c r="L67" s="97"/>
    </row>
    <row r="68" spans="2:12" s="9" customFormat="1" ht="20" customHeight="1">
      <c r="B68" s="97"/>
      <c r="D68" s="98" t="s">
        <v>98</v>
      </c>
      <c r="E68" s="99"/>
      <c r="F68" s="99"/>
      <c r="G68" s="99"/>
      <c r="H68" s="99"/>
      <c r="I68" s="99"/>
      <c r="J68" s="100">
        <f>J421</f>
        <v>0</v>
      </c>
      <c r="L68" s="97"/>
    </row>
    <row r="69" spans="2:12" s="9" customFormat="1" ht="20" customHeight="1">
      <c r="B69" s="97"/>
      <c r="D69" s="98" t="s">
        <v>99</v>
      </c>
      <c r="E69" s="99"/>
      <c r="F69" s="99"/>
      <c r="G69" s="99"/>
      <c r="H69" s="99"/>
      <c r="I69" s="99"/>
      <c r="J69" s="100">
        <f>J430</f>
        <v>0</v>
      </c>
      <c r="L69" s="97"/>
    </row>
    <row r="70" spans="2:12" s="9" customFormat="1" ht="20" customHeight="1">
      <c r="B70" s="97"/>
      <c r="D70" s="98" t="s">
        <v>100</v>
      </c>
      <c r="E70" s="99"/>
      <c r="F70" s="99"/>
      <c r="G70" s="99"/>
      <c r="H70" s="99"/>
      <c r="I70" s="99"/>
      <c r="J70" s="100">
        <f>J463</f>
        <v>0</v>
      </c>
      <c r="L70" s="97"/>
    </row>
    <row r="71" spans="2:12" s="9" customFormat="1" ht="20" customHeight="1">
      <c r="B71" s="97"/>
      <c r="D71" s="98" t="s">
        <v>101</v>
      </c>
      <c r="E71" s="99"/>
      <c r="F71" s="99"/>
      <c r="G71" s="99"/>
      <c r="H71" s="99"/>
      <c r="I71" s="99"/>
      <c r="J71" s="100">
        <f>J474</f>
        <v>0</v>
      </c>
      <c r="L71" s="97"/>
    </row>
    <row r="72" spans="2:12" s="9" customFormat="1" ht="20" customHeight="1">
      <c r="B72" s="97"/>
      <c r="D72" s="98" t="s">
        <v>102</v>
      </c>
      <c r="E72" s="99"/>
      <c r="F72" s="99"/>
      <c r="G72" s="99"/>
      <c r="H72" s="99"/>
      <c r="I72" s="99"/>
      <c r="J72" s="100">
        <f>J499</f>
        <v>0</v>
      </c>
      <c r="L72" s="97"/>
    </row>
    <row r="73" spans="2:12" s="9" customFormat="1" ht="20" customHeight="1">
      <c r="B73" s="97"/>
      <c r="D73" s="98" t="s">
        <v>103</v>
      </c>
      <c r="E73" s="99"/>
      <c r="F73" s="99"/>
      <c r="G73" s="99"/>
      <c r="H73" s="99"/>
      <c r="I73" s="99"/>
      <c r="J73" s="100">
        <f>J534</f>
        <v>0</v>
      </c>
      <c r="L73" s="97"/>
    </row>
    <row r="74" spans="2:12" s="9" customFormat="1" ht="20" customHeight="1">
      <c r="B74" s="97"/>
      <c r="D74" s="98" t="s">
        <v>104</v>
      </c>
      <c r="E74" s="99"/>
      <c r="F74" s="99"/>
      <c r="G74" s="99"/>
      <c r="H74" s="99"/>
      <c r="I74" s="99"/>
      <c r="J74" s="100">
        <f>J550</f>
        <v>0</v>
      </c>
      <c r="L74" s="97"/>
    </row>
    <row r="75" spans="2:12" s="9" customFormat="1" ht="20" customHeight="1">
      <c r="B75" s="97"/>
      <c r="D75" s="98" t="s">
        <v>105</v>
      </c>
      <c r="E75" s="99"/>
      <c r="F75" s="99"/>
      <c r="G75" s="99"/>
      <c r="H75" s="99"/>
      <c r="I75" s="99"/>
      <c r="J75" s="100">
        <f>J568</f>
        <v>0</v>
      </c>
      <c r="L75" s="97"/>
    </row>
    <row r="76" spans="2:12" s="8" customFormat="1" ht="25" customHeight="1">
      <c r="B76" s="93"/>
      <c r="D76" s="94" t="s">
        <v>106</v>
      </c>
      <c r="E76" s="95"/>
      <c r="F76" s="95"/>
      <c r="G76" s="95"/>
      <c r="H76" s="95"/>
      <c r="I76" s="95"/>
      <c r="J76" s="96">
        <f>J578</f>
        <v>0</v>
      </c>
      <c r="L76" s="93"/>
    </row>
    <row r="77" spans="2:12" s="8" customFormat="1" ht="25" customHeight="1">
      <c r="B77" s="93"/>
      <c r="D77" s="94" t="s">
        <v>107</v>
      </c>
      <c r="E77" s="95"/>
      <c r="F77" s="95"/>
      <c r="G77" s="95"/>
      <c r="H77" s="95"/>
      <c r="I77" s="95"/>
      <c r="J77" s="96">
        <f>J585</f>
        <v>0</v>
      </c>
      <c r="L77" s="93"/>
    </row>
    <row r="78" spans="2:12" s="9" customFormat="1" ht="20" customHeight="1">
      <c r="B78" s="97"/>
      <c r="D78" s="98" t="s">
        <v>108</v>
      </c>
      <c r="E78" s="99"/>
      <c r="F78" s="99"/>
      <c r="G78" s="99"/>
      <c r="H78" s="99"/>
      <c r="I78" s="99"/>
      <c r="J78" s="100">
        <f>J586</f>
        <v>0</v>
      </c>
      <c r="L78" s="97"/>
    </row>
    <row r="79" spans="2:12" s="9" customFormat="1" ht="20" customHeight="1">
      <c r="B79" s="97"/>
      <c r="D79" s="98" t="s">
        <v>109</v>
      </c>
      <c r="E79" s="99"/>
      <c r="F79" s="99"/>
      <c r="G79" s="99"/>
      <c r="H79" s="99"/>
      <c r="I79" s="99"/>
      <c r="J79" s="100">
        <f>J591</f>
        <v>0</v>
      </c>
      <c r="L79" s="97"/>
    </row>
    <row r="80" spans="2:12" s="9" customFormat="1" ht="20" customHeight="1">
      <c r="B80" s="97"/>
      <c r="D80" s="98" t="s">
        <v>110</v>
      </c>
      <c r="E80" s="99"/>
      <c r="F80" s="99"/>
      <c r="G80" s="99"/>
      <c r="H80" s="99"/>
      <c r="I80" s="99"/>
      <c r="J80" s="100">
        <f>J611</f>
        <v>0</v>
      </c>
      <c r="L80" s="97"/>
    </row>
    <row r="81" spans="2:12" s="9" customFormat="1" ht="20" customHeight="1">
      <c r="B81" s="97"/>
      <c r="D81" s="98" t="s">
        <v>111</v>
      </c>
      <c r="E81" s="99"/>
      <c r="F81" s="99"/>
      <c r="G81" s="99"/>
      <c r="H81" s="99"/>
      <c r="I81" s="99"/>
      <c r="J81" s="100">
        <f>J620</f>
        <v>0</v>
      </c>
      <c r="L81" s="97"/>
    </row>
    <row r="82" spans="2:12" s="9" customFormat="1" ht="20" customHeight="1">
      <c r="B82" s="97"/>
      <c r="D82" s="98" t="s">
        <v>112</v>
      </c>
      <c r="E82" s="99"/>
      <c r="F82" s="99"/>
      <c r="G82" s="99"/>
      <c r="H82" s="99"/>
      <c r="I82" s="99"/>
      <c r="J82" s="100">
        <f>J623</f>
        <v>0</v>
      </c>
      <c r="L82" s="97"/>
    </row>
    <row r="83" spans="2:12" s="1" customFormat="1" ht="21.75" customHeight="1">
      <c r="B83" s="31"/>
      <c r="L83" s="31"/>
    </row>
    <row r="84" spans="2:12" s="1" customFormat="1" ht="7" customHeight="1"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31"/>
    </row>
    <row r="88" spans="2:12" s="1" customFormat="1" ht="7" customHeight="1"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31"/>
    </row>
    <row r="89" spans="2:12" s="1" customFormat="1" ht="25" customHeight="1">
      <c r="B89" s="31"/>
      <c r="C89" s="20" t="s">
        <v>113</v>
      </c>
      <c r="L89" s="31"/>
    </row>
    <row r="90" spans="2:12" s="1" customFormat="1" ht="7" customHeight="1">
      <c r="B90" s="31"/>
      <c r="L90" s="31"/>
    </row>
    <row r="91" spans="2:12" s="1" customFormat="1" ht="12" customHeight="1">
      <c r="B91" s="31"/>
      <c r="C91" s="26" t="s">
        <v>16</v>
      </c>
      <c r="L91" s="31"/>
    </row>
    <row r="92" spans="2:12" s="1" customFormat="1" ht="16.5" customHeight="1">
      <c r="B92" s="31"/>
      <c r="E92" s="269" t="str">
        <f>E7</f>
        <v>Zateplení BD ul. Družstevní 33/2</v>
      </c>
      <c r="F92" s="287"/>
      <c r="G92" s="287"/>
      <c r="H92" s="287"/>
      <c r="L92" s="31"/>
    </row>
    <row r="93" spans="2:12" s="1" customFormat="1" ht="7" customHeight="1">
      <c r="B93" s="31"/>
      <c r="L93" s="31"/>
    </row>
    <row r="94" spans="2:12" s="1" customFormat="1" ht="12" customHeight="1">
      <c r="B94" s="31"/>
      <c r="C94" s="26" t="s">
        <v>22</v>
      </c>
      <c r="F94" s="24" t="str">
        <f>F10</f>
        <v>Litoměřice</v>
      </c>
      <c r="I94" s="26" t="s">
        <v>24</v>
      </c>
      <c r="J94" s="48" t="str">
        <f>IF(J10="","",J10)</f>
        <v>19. 2. 2025</v>
      </c>
      <c r="L94" s="31"/>
    </row>
    <row r="95" spans="2:12" s="1" customFormat="1" ht="7" customHeight="1">
      <c r="B95" s="31"/>
      <c r="L95" s="31"/>
    </row>
    <row r="96" spans="2:12" s="1" customFormat="1" ht="40" customHeight="1">
      <c r="B96" s="31"/>
      <c r="C96" s="26" t="s">
        <v>26</v>
      </c>
      <c r="F96" s="24" t="str">
        <f>E13</f>
        <v>SVJ BD Družstevní 33/2, Litoměřice</v>
      </c>
      <c r="I96" s="26" t="s">
        <v>32</v>
      </c>
      <c r="J96" s="29" t="str">
        <f>E19</f>
        <v>Michal Berjak, Pod Vartou 444, Velké Březno</v>
      </c>
      <c r="L96" s="31"/>
    </row>
    <row r="97" spans="2:65" s="1" customFormat="1" ht="40" customHeight="1">
      <c r="B97" s="31"/>
      <c r="C97" s="26" t="s">
        <v>30</v>
      </c>
      <c r="F97" s="24" t="str">
        <f>IF(E16="","",E16)</f>
        <v>Vyplň údaj</v>
      </c>
      <c r="I97" s="26" t="s">
        <v>35</v>
      </c>
      <c r="J97" s="29" t="str">
        <f>E22</f>
        <v>Jitka Dvorščáková, Průběžná 3370, 43401 Most</v>
      </c>
      <c r="L97" s="31"/>
    </row>
    <row r="98" spans="2:65" s="1" customFormat="1" ht="10.25" customHeight="1">
      <c r="B98" s="31"/>
      <c r="L98" s="31"/>
    </row>
    <row r="99" spans="2:65" s="10" customFormat="1" ht="29.25" customHeight="1">
      <c r="B99" s="101"/>
      <c r="C99" s="102" t="s">
        <v>114</v>
      </c>
      <c r="D99" s="103" t="s">
        <v>59</v>
      </c>
      <c r="E99" s="103" t="s">
        <v>55</v>
      </c>
      <c r="F99" s="103" t="s">
        <v>56</v>
      </c>
      <c r="G99" s="103" t="s">
        <v>115</v>
      </c>
      <c r="H99" s="103" t="s">
        <v>116</v>
      </c>
      <c r="I99" s="103" t="s">
        <v>117</v>
      </c>
      <c r="J99" s="104" t="s">
        <v>84</v>
      </c>
      <c r="K99" s="105" t="s">
        <v>118</v>
      </c>
      <c r="L99" s="101"/>
      <c r="M99" s="55" t="s">
        <v>21</v>
      </c>
      <c r="N99" s="56" t="s">
        <v>44</v>
      </c>
      <c r="O99" s="56" t="s">
        <v>119</v>
      </c>
      <c r="P99" s="56" t="s">
        <v>120</v>
      </c>
      <c r="Q99" s="56" t="s">
        <v>121</v>
      </c>
      <c r="R99" s="56" t="s">
        <v>122</v>
      </c>
      <c r="S99" s="56" t="s">
        <v>123</v>
      </c>
      <c r="T99" s="57" t="s">
        <v>124</v>
      </c>
    </row>
    <row r="100" spans="2:65" s="1" customFormat="1" ht="22.75" customHeight="1">
      <c r="B100" s="31"/>
      <c r="C100" s="60" t="s">
        <v>125</v>
      </c>
      <c r="J100" s="106">
        <f>BK100</f>
        <v>0</v>
      </c>
      <c r="L100" s="31"/>
      <c r="M100" s="58"/>
      <c r="N100" s="49"/>
      <c r="O100" s="49"/>
      <c r="P100" s="107">
        <f>P101+P384+P578+P585</f>
        <v>0</v>
      </c>
      <c r="Q100" s="49"/>
      <c r="R100" s="107">
        <f>R101+R384+R578+R585</f>
        <v>138.43264291</v>
      </c>
      <c r="S100" s="49"/>
      <c r="T100" s="108">
        <f>T101+T384+T578+T585</f>
        <v>120.76249954999999</v>
      </c>
      <c r="AT100" s="16" t="s">
        <v>73</v>
      </c>
      <c r="AU100" s="16" t="s">
        <v>85</v>
      </c>
      <c r="BK100" s="109">
        <f>BK101+BK384+BK578+BK585</f>
        <v>0</v>
      </c>
    </row>
    <row r="101" spans="2:65" s="11" customFormat="1" ht="26" customHeight="1">
      <c r="B101" s="110"/>
      <c r="D101" s="111" t="s">
        <v>73</v>
      </c>
      <c r="E101" s="112" t="s">
        <v>126</v>
      </c>
      <c r="F101" s="112" t="s">
        <v>127</v>
      </c>
      <c r="I101" s="113"/>
      <c r="J101" s="114">
        <f>BK101</f>
        <v>0</v>
      </c>
      <c r="L101" s="110"/>
      <c r="M101" s="115"/>
      <c r="P101" s="116">
        <f>P102+P134+P139+P303+P371+P381</f>
        <v>0</v>
      </c>
      <c r="R101" s="116">
        <f>R102+R134+R139+R303+R371+R381</f>
        <v>129.70295240999999</v>
      </c>
      <c r="T101" s="117">
        <f>T102+T134+T139+T303+T371+T381</f>
        <v>116.48079999999999</v>
      </c>
      <c r="AR101" s="111" t="s">
        <v>79</v>
      </c>
      <c r="AT101" s="118" t="s">
        <v>73</v>
      </c>
      <c r="AU101" s="118" t="s">
        <v>74</v>
      </c>
      <c r="AY101" s="111" t="s">
        <v>128</v>
      </c>
      <c r="BK101" s="119">
        <f>BK102+BK134+BK139+BK303+BK371+BK381</f>
        <v>0</v>
      </c>
    </row>
    <row r="102" spans="2:65" s="11" customFormat="1" ht="22.75" customHeight="1">
      <c r="B102" s="110"/>
      <c r="D102" s="111" t="s">
        <v>73</v>
      </c>
      <c r="E102" s="120" t="s">
        <v>79</v>
      </c>
      <c r="F102" s="120" t="s">
        <v>129</v>
      </c>
      <c r="I102" s="113"/>
      <c r="J102" s="121">
        <f>BK102</f>
        <v>0</v>
      </c>
      <c r="L102" s="110"/>
      <c r="M102" s="115"/>
      <c r="P102" s="116">
        <f>SUM(P103:P133)</f>
        <v>0</v>
      </c>
      <c r="R102" s="116">
        <f>SUM(R103:R133)</f>
        <v>8.4999999999999995E-4</v>
      </c>
      <c r="T102" s="117">
        <f>SUM(T103:T133)</f>
        <v>0</v>
      </c>
      <c r="AR102" s="111" t="s">
        <v>79</v>
      </c>
      <c r="AT102" s="118" t="s">
        <v>73</v>
      </c>
      <c r="AU102" s="118" t="s">
        <v>79</v>
      </c>
      <c r="AY102" s="111" t="s">
        <v>128</v>
      </c>
      <c r="BK102" s="119">
        <f>SUM(BK103:BK133)</f>
        <v>0</v>
      </c>
    </row>
    <row r="103" spans="2:65" s="1" customFormat="1" ht="33" customHeight="1">
      <c r="B103" s="31"/>
      <c r="C103" s="122" t="s">
        <v>79</v>
      </c>
      <c r="D103" s="122" t="s">
        <v>130</v>
      </c>
      <c r="E103" s="123" t="s">
        <v>131</v>
      </c>
      <c r="F103" s="124" t="s">
        <v>132</v>
      </c>
      <c r="G103" s="125" t="s">
        <v>133</v>
      </c>
      <c r="H103" s="126">
        <v>14.132</v>
      </c>
      <c r="I103" s="127"/>
      <c r="J103" s="128">
        <f>ROUND(I103*H103,2)</f>
        <v>0</v>
      </c>
      <c r="K103" s="129"/>
      <c r="L103" s="31"/>
      <c r="M103" s="130" t="s">
        <v>21</v>
      </c>
      <c r="N103" s="131" t="s">
        <v>46</v>
      </c>
      <c r="P103" s="132">
        <f>O103*H103</f>
        <v>0</v>
      </c>
      <c r="Q103" s="132">
        <v>0</v>
      </c>
      <c r="R103" s="132">
        <f>Q103*H103</f>
        <v>0</v>
      </c>
      <c r="S103" s="132">
        <v>0</v>
      </c>
      <c r="T103" s="133">
        <f>S103*H103</f>
        <v>0</v>
      </c>
      <c r="AR103" s="134" t="s">
        <v>134</v>
      </c>
      <c r="AT103" s="134" t="s">
        <v>130</v>
      </c>
      <c r="AU103" s="134" t="s">
        <v>135</v>
      </c>
      <c r="AY103" s="16" t="s">
        <v>128</v>
      </c>
      <c r="BE103" s="135">
        <f>IF(N103="základní",J103,0)</f>
        <v>0</v>
      </c>
      <c r="BF103" s="135">
        <f>IF(N103="snížená",J103,0)</f>
        <v>0</v>
      </c>
      <c r="BG103" s="135">
        <f>IF(N103="zákl. přenesená",J103,0)</f>
        <v>0</v>
      </c>
      <c r="BH103" s="135">
        <f>IF(N103="sníž. přenesená",J103,0)</f>
        <v>0</v>
      </c>
      <c r="BI103" s="135">
        <f>IF(N103="nulová",J103,0)</f>
        <v>0</v>
      </c>
      <c r="BJ103" s="16" t="s">
        <v>135</v>
      </c>
      <c r="BK103" s="135">
        <f>ROUND(I103*H103,2)</f>
        <v>0</v>
      </c>
      <c r="BL103" s="16" t="s">
        <v>134</v>
      </c>
      <c r="BM103" s="134" t="s">
        <v>136</v>
      </c>
    </row>
    <row r="104" spans="2:65" s="1" customFormat="1" ht="11">
      <c r="B104" s="31"/>
      <c r="D104" s="136" t="s">
        <v>137</v>
      </c>
      <c r="F104" s="137" t="s">
        <v>138</v>
      </c>
      <c r="I104" s="138"/>
      <c r="L104" s="31"/>
      <c r="M104" s="139"/>
      <c r="T104" s="52"/>
      <c r="AT104" s="16" t="s">
        <v>137</v>
      </c>
      <c r="AU104" s="16" t="s">
        <v>135</v>
      </c>
    </row>
    <row r="105" spans="2:65" s="1" customFormat="1" ht="24">
      <c r="B105" s="31"/>
      <c r="D105" s="140" t="s">
        <v>139</v>
      </c>
      <c r="F105" s="141" t="s">
        <v>140</v>
      </c>
      <c r="I105" s="138"/>
      <c r="L105" s="31"/>
      <c r="M105" s="139"/>
      <c r="T105" s="52"/>
      <c r="AT105" s="16" t="s">
        <v>139</v>
      </c>
      <c r="AU105" s="16" t="s">
        <v>135</v>
      </c>
    </row>
    <row r="106" spans="2:65" s="12" customFormat="1" ht="12">
      <c r="B106" s="142"/>
      <c r="D106" s="140" t="s">
        <v>141</v>
      </c>
      <c r="E106" s="143" t="s">
        <v>21</v>
      </c>
      <c r="F106" s="144" t="s">
        <v>142</v>
      </c>
      <c r="H106" s="145">
        <v>3.512</v>
      </c>
      <c r="I106" s="146"/>
      <c r="L106" s="142"/>
      <c r="M106" s="147"/>
      <c r="T106" s="148"/>
      <c r="AT106" s="143" t="s">
        <v>141</v>
      </c>
      <c r="AU106" s="143" t="s">
        <v>135</v>
      </c>
      <c r="AV106" s="12" t="s">
        <v>135</v>
      </c>
      <c r="AW106" s="12" t="s">
        <v>34</v>
      </c>
      <c r="AX106" s="12" t="s">
        <v>74</v>
      </c>
      <c r="AY106" s="143" t="s">
        <v>128</v>
      </c>
    </row>
    <row r="107" spans="2:65" s="12" customFormat="1" ht="12">
      <c r="B107" s="142"/>
      <c r="D107" s="140" t="s">
        <v>141</v>
      </c>
      <c r="E107" s="143" t="s">
        <v>21</v>
      </c>
      <c r="F107" s="144" t="s">
        <v>143</v>
      </c>
      <c r="H107" s="145">
        <v>10.62</v>
      </c>
      <c r="I107" s="146"/>
      <c r="L107" s="142"/>
      <c r="M107" s="147"/>
      <c r="T107" s="148"/>
      <c r="AT107" s="143" t="s">
        <v>141</v>
      </c>
      <c r="AU107" s="143" t="s">
        <v>135</v>
      </c>
      <c r="AV107" s="12" t="s">
        <v>135</v>
      </c>
      <c r="AW107" s="12" t="s">
        <v>34</v>
      </c>
      <c r="AX107" s="12" t="s">
        <v>74</v>
      </c>
      <c r="AY107" s="143" t="s">
        <v>128</v>
      </c>
    </row>
    <row r="108" spans="2:65" s="13" customFormat="1" ht="12">
      <c r="B108" s="149"/>
      <c r="D108" s="140" t="s">
        <v>141</v>
      </c>
      <c r="E108" s="150" t="s">
        <v>21</v>
      </c>
      <c r="F108" s="151" t="s">
        <v>144</v>
      </c>
      <c r="H108" s="152">
        <v>14.132</v>
      </c>
      <c r="I108" s="153"/>
      <c r="L108" s="149"/>
      <c r="M108" s="154"/>
      <c r="T108" s="155"/>
      <c r="AT108" s="150" t="s">
        <v>141</v>
      </c>
      <c r="AU108" s="150" t="s">
        <v>135</v>
      </c>
      <c r="AV108" s="13" t="s">
        <v>134</v>
      </c>
      <c r="AW108" s="13" t="s">
        <v>34</v>
      </c>
      <c r="AX108" s="13" t="s">
        <v>79</v>
      </c>
      <c r="AY108" s="150" t="s">
        <v>128</v>
      </c>
    </row>
    <row r="109" spans="2:65" s="1" customFormat="1" ht="62.75" customHeight="1">
      <c r="B109" s="31"/>
      <c r="C109" s="122" t="s">
        <v>135</v>
      </c>
      <c r="D109" s="122" t="s">
        <v>130</v>
      </c>
      <c r="E109" s="123" t="s">
        <v>145</v>
      </c>
      <c r="F109" s="124" t="s">
        <v>146</v>
      </c>
      <c r="G109" s="125" t="s">
        <v>133</v>
      </c>
      <c r="H109" s="126">
        <v>3.512</v>
      </c>
      <c r="I109" s="127"/>
      <c r="J109" s="128">
        <f>ROUND(I109*H109,2)</f>
        <v>0</v>
      </c>
      <c r="K109" s="129"/>
      <c r="L109" s="31"/>
      <c r="M109" s="130" t="s">
        <v>21</v>
      </c>
      <c r="N109" s="131" t="s">
        <v>46</v>
      </c>
      <c r="P109" s="132">
        <f>O109*H109</f>
        <v>0</v>
      </c>
      <c r="Q109" s="132">
        <v>0</v>
      </c>
      <c r="R109" s="132">
        <f>Q109*H109</f>
        <v>0</v>
      </c>
      <c r="S109" s="132">
        <v>0</v>
      </c>
      <c r="T109" s="133">
        <f>S109*H109</f>
        <v>0</v>
      </c>
      <c r="AR109" s="134" t="s">
        <v>134</v>
      </c>
      <c r="AT109" s="134" t="s">
        <v>130</v>
      </c>
      <c r="AU109" s="134" t="s">
        <v>135</v>
      </c>
      <c r="AY109" s="16" t="s">
        <v>128</v>
      </c>
      <c r="BE109" s="135">
        <f>IF(N109="základní",J109,0)</f>
        <v>0</v>
      </c>
      <c r="BF109" s="135">
        <f>IF(N109="snížená",J109,0)</f>
        <v>0</v>
      </c>
      <c r="BG109" s="135">
        <f>IF(N109="zákl. přenesená",J109,0)</f>
        <v>0</v>
      </c>
      <c r="BH109" s="135">
        <f>IF(N109="sníž. přenesená",J109,0)</f>
        <v>0</v>
      </c>
      <c r="BI109" s="135">
        <f>IF(N109="nulová",J109,0)</f>
        <v>0</v>
      </c>
      <c r="BJ109" s="16" t="s">
        <v>135</v>
      </c>
      <c r="BK109" s="135">
        <f>ROUND(I109*H109,2)</f>
        <v>0</v>
      </c>
      <c r="BL109" s="16" t="s">
        <v>134</v>
      </c>
      <c r="BM109" s="134" t="s">
        <v>147</v>
      </c>
    </row>
    <row r="110" spans="2:65" s="1" customFormat="1" ht="11">
      <c r="B110" s="31"/>
      <c r="D110" s="136" t="s">
        <v>137</v>
      </c>
      <c r="F110" s="137" t="s">
        <v>148</v>
      </c>
      <c r="I110" s="138"/>
      <c r="L110" s="31"/>
      <c r="M110" s="139"/>
      <c r="T110" s="52"/>
      <c r="AT110" s="16" t="s">
        <v>137</v>
      </c>
      <c r="AU110" s="16" t="s">
        <v>135</v>
      </c>
    </row>
    <row r="111" spans="2:65" s="12" customFormat="1" ht="12">
      <c r="B111" s="142"/>
      <c r="D111" s="140" t="s">
        <v>141</v>
      </c>
      <c r="E111" s="143" t="s">
        <v>21</v>
      </c>
      <c r="F111" s="144" t="s">
        <v>142</v>
      </c>
      <c r="H111" s="145">
        <v>3.512</v>
      </c>
      <c r="I111" s="146"/>
      <c r="L111" s="142"/>
      <c r="M111" s="147"/>
      <c r="T111" s="148"/>
      <c r="AT111" s="143" t="s">
        <v>141</v>
      </c>
      <c r="AU111" s="143" t="s">
        <v>135</v>
      </c>
      <c r="AV111" s="12" t="s">
        <v>135</v>
      </c>
      <c r="AW111" s="12" t="s">
        <v>34</v>
      </c>
      <c r="AX111" s="12" t="s">
        <v>74</v>
      </c>
      <c r="AY111" s="143" t="s">
        <v>128</v>
      </c>
    </row>
    <row r="112" spans="2:65" s="13" customFormat="1" ht="12">
      <c r="B112" s="149"/>
      <c r="D112" s="140" t="s">
        <v>141</v>
      </c>
      <c r="E112" s="150" t="s">
        <v>21</v>
      </c>
      <c r="F112" s="151" t="s">
        <v>144</v>
      </c>
      <c r="H112" s="152">
        <v>3.512</v>
      </c>
      <c r="I112" s="153"/>
      <c r="L112" s="149"/>
      <c r="M112" s="154"/>
      <c r="T112" s="155"/>
      <c r="AT112" s="150" t="s">
        <v>141</v>
      </c>
      <c r="AU112" s="150" t="s">
        <v>135</v>
      </c>
      <c r="AV112" s="13" t="s">
        <v>134</v>
      </c>
      <c r="AW112" s="13" t="s">
        <v>34</v>
      </c>
      <c r="AX112" s="13" t="s">
        <v>79</v>
      </c>
      <c r="AY112" s="150" t="s">
        <v>128</v>
      </c>
    </row>
    <row r="113" spans="2:65" s="1" customFormat="1" ht="66.75" customHeight="1">
      <c r="B113" s="31"/>
      <c r="C113" s="122" t="s">
        <v>149</v>
      </c>
      <c r="D113" s="122" t="s">
        <v>130</v>
      </c>
      <c r="E113" s="123" t="s">
        <v>150</v>
      </c>
      <c r="F113" s="124" t="s">
        <v>151</v>
      </c>
      <c r="G113" s="125" t="s">
        <v>133</v>
      </c>
      <c r="H113" s="126">
        <v>35.119999999999997</v>
      </c>
      <c r="I113" s="127"/>
      <c r="J113" s="128">
        <f>ROUND(I113*H113,2)</f>
        <v>0</v>
      </c>
      <c r="K113" s="129"/>
      <c r="L113" s="31"/>
      <c r="M113" s="130" t="s">
        <v>21</v>
      </c>
      <c r="N113" s="131" t="s">
        <v>46</v>
      </c>
      <c r="P113" s="132">
        <f>O113*H113</f>
        <v>0</v>
      </c>
      <c r="Q113" s="132">
        <v>0</v>
      </c>
      <c r="R113" s="132">
        <f>Q113*H113</f>
        <v>0</v>
      </c>
      <c r="S113" s="132">
        <v>0</v>
      </c>
      <c r="T113" s="133">
        <f>S113*H113</f>
        <v>0</v>
      </c>
      <c r="AR113" s="134" t="s">
        <v>134</v>
      </c>
      <c r="AT113" s="134" t="s">
        <v>130</v>
      </c>
      <c r="AU113" s="134" t="s">
        <v>135</v>
      </c>
      <c r="AY113" s="16" t="s">
        <v>128</v>
      </c>
      <c r="BE113" s="135">
        <f>IF(N113="základní",J113,0)</f>
        <v>0</v>
      </c>
      <c r="BF113" s="135">
        <f>IF(N113="snížená",J113,0)</f>
        <v>0</v>
      </c>
      <c r="BG113" s="135">
        <f>IF(N113="zákl. přenesená",J113,0)</f>
        <v>0</v>
      </c>
      <c r="BH113" s="135">
        <f>IF(N113="sníž. přenesená",J113,0)</f>
        <v>0</v>
      </c>
      <c r="BI113" s="135">
        <f>IF(N113="nulová",J113,0)</f>
        <v>0</v>
      </c>
      <c r="BJ113" s="16" t="s">
        <v>135</v>
      </c>
      <c r="BK113" s="135">
        <f>ROUND(I113*H113,2)</f>
        <v>0</v>
      </c>
      <c r="BL113" s="16" t="s">
        <v>134</v>
      </c>
      <c r="BM113" s="134" t="s">
        <v>152</v>
      </c>
    </row>
    <row r="114" spans="2:65" s="1" customFormat="1" ht="11">
      <c r="B114" s="31"/>
      <c r="D114" s="136" t="s">
        <v>137</v>
      </c>
      <c r="F114" s="137" t="s">
        <v>153</v>
      </c>
      <c r="I114" s="138"/>
      <c r="L114" s="31"/>
      <c r="M114" s="139"/>
      <c r="T114" s="52"/>
      <c r="AT114" s="16" t="s">
        <v>137</v>
      </c>
      <c r="AU114" s="16" t="s">
        <v>135</v>
      </c>
    </row>
    <row r="115" spans="2:65" s="12" customFormat="1" ht="12">
      <c r="B115" s="142"/>
      <c r="D115" s="140" t="s">
        <v>141</v>
      </c>
      <c r="F115" s="144" t="s">
        <v>154</v>
      </c>
      <c r="H115" s="145">
        <v>35.119999999999997</v>
      </c>
      <c r="I115" s="146"/>
      <c r="L115" s="142"/>
      <c r="M115" s="147"/>
      <c r="T115" s="148"/>
      <c r="AT115" s="143" t="s">
        <v>141</v>
      </c>
      <c r="AU115" s="143" t="s">
        <v>135</v>
      </c>
      <c r="AV115" s="12" t="s">
        <v>135</v>
      </c>
      <c r="AW115" s="12" t="s">
        <v>4</v>
      </c>
      <c r="AX115" s="12" t="s">
        <v>79</v>
      </c>
      <c r="AY115" s="143" t="s">
        <v>128</v>
      </c>
    </row>
    <row r="116" spans="2:65" s="1" customFormat="1" ht="37.75" customHeight="1">
      <c r="B116" s="31"/>
      <c r="C116" s="122" t="s">
        <v>134</v>
      </c>
      <c r="D116" s="122" t="s">
        <v>130</v>
      </c>
      <c r="E116" s="123" t="s">
        <v>155</v>
      </c>
      <c r="F116" s="124" t="s">
        <v>156</v>
      </c>
      <c r="G116" s="125" t="s">
        <v>133</v>
      </c>
      <c r="H116" s="126">
        <v>3.512</v>
      </c>
      <c r="I116" s="127"/>
      <c r="J116" s="128">
        <f>ROUND(I116*H116,2)</f>
        <v>0</v>
      </c>
      <c r="K116" s="129"/>
      <c r="L116" s="31"/>
      <c r="M116" s="130" t="s">
        <v>21</v>
      </c>
      <c r="N116" s="131" t="s">
        <v>46</v>
      </c>
      <c r="P116" s="132">
        <f>O116*H116</f>
        <v>0</v>
      </c>
      <c r="Q116" s="132">
        <v>0</v>
      </c>
      <c r="R116" s="132">
        <f>Q116*H116</f>
        <v>0</v>
      </c>
      <c r="S116" s="132">
        <v>0</v>
      </c>
      <c r="T116" s="133">
        <f>S116*H116</f>
        <v>0</v>
      </c>
      <c r="AR116" s="134" t="s">
        <v>134</v>
      </c>
      <c r="AT116" s="134" t="s">
        <v>130</v>
      </c>
      <c r="AU116" s="134" t="s">
        <v>135</v>
      </c>
      <c r="AY116" s="16" t="s">
        <v>128</v>
      </c>
      <c r="BE116" s="135">
        <f>IF(N116="základní",J116,0)</f>
        <v>0</v>
      </c>
      <c r="BF116" s="135">
        <f>IF(N116="snížená",J116,0)</f>
        <v>0</v>
      </c>
      <c r="BG116" s="135">
        <f>IF(N116="zákl. přenesená",J116,0)</f>
        <v>0</v>
      </c>
      <c r="BH116" s="135">
        <f>IF(N116="sníž. přenesená",J116,0)</f>
        <v>0</v>
      </c>
      <c r="BI116" s="135">
        <f>IF(N116="nulová",J116,0)</f>
        <v>0</v>
      </c>
      <c r="BJ116" s="16" t="s">
        <v>135</v>
      </c>
      <c r="BK116" s="135">
        <f>ROUND(I116*H116,2)</f>
        <v>0</v>
      </c>
      <c r="BL116" s="16" t="s">
        <v>134</v>
      </c>
      <c r="BM116" s="134" t="s">
        <v>157</v>
      </c>
    </row>
    <row r="117" spans="2:65" s="1" customFormat="1" ht="11">
      <c r="B117" s="31"/>
      <c r="D117" s="136" t="s">
        <v>137</v>
      </c>
      <c r="F117" s="137" t="s">
        <v>158</v>
      </c>
      <c r="I117" s="138"/>
      <c r="L117" s="31"/>
      <c r="M117" s="139"/>
      <c r="T117" s="52"/>
      <c r="AT117" s="16" t="s">
        <v>137</v>
      </c>
      <c r="AU117" s="16" t="s">
        <v>135</v>
      </c>
    </row>
    <row r="118" spans="2:65" s="1" customFormat="1" ht="44.25" customHeight="1">
      <c r="B118" s="31"/>
      <c r="C118" s="122" t="s">
        <v>159</v>
      </c>
      <c r="D118" s="122" t="s">
        <v>130</v>
      </c>
      <c r="E118" s="123" t="s">
        <v>160</v>
      </c>
      <c r="F118" s="124" t="s">
        <v>161</v>
      </c>
      <c r="G118" s="125" t="s">
        <v>162</v>
      </c>
      <c r="H118" s="126">
        <v>7.024</v>
      </c>
      <c r="I118" s="127"/>
      <c r="J118" s="128">
        <f>ROUND(I118*H118,2)</f>
        <v>0</v>
      </c>
      <c r="K118" s="129"/>
      <c r="L118" s="31"/>
      <c r="M118" s="130" t="s">
        <v>21</v>
      </c>
      <c r="N118" s="131" t="s">
        <v>46</v>
      </c>
      <c r="P118" s="132">
        <f>O118*H118</f>
        <v>0</v>
      </c>
      <c r="Q118" s="132">
        <v>0</v>
      </c>
      <c r="R118" s="132">
        <f>Q118*H118</f>
        <v>0</v>
      </c>
      <c r="S118" s="132">
        <v>0</v>
      </c>
      <c r="T118" s="133">
        <f>S118*H118</f>
        <v>0</v>
      </c>
      <c r="AR118" s="134" t="s">
        <v>134</v>
      </c>
      <c r="AT118" s="134" t="s">
        <v>130</v>
      </c>
      <c r="AU118" s="134" t="s">
        <v>135</v>
      </c>
      <c r="AY118" s="16" t="s">
        <v>128</v>
      </c>
      <c r="BE118" s="135">
        <f>IF(N118="základní",J118,0)</f>
        <v>0</v>
      </c>
      <c r="BF118" s="135">
        <f>IF(N118="snížená",J118,0)</f>
        <v>0</v>
      </c>
      <c r="BG118" s="135">
        <f>IF(N118="zákl. přenesená",J118,0)</f>
        <v>0</v>
      </c>
      <c r="BH118" s="135">
        <f>IF(N118="sníž. přenesená",J118,0)</f>
        <v>0</v>
      </c>
      <c r="BI118" s="135">
        <f>IF(N118="nulová",J118,0)</f>
        <v>0</v>
      </c>
      <c r="BJ118" s="16" t="s">
        <v>135</v>
      </c>
      <c r="BK118" s="135">
        <f>ROUND(I118*H118,2)</f>
        <v>0</v>
      </c>
      <c r="BL118" s="16" t="s">
        <v>134</v>
      </c>
      <c r="BM118" s="134" t="s">
        <v>163</v>
      </c>
    </row>
    <row r="119" spans="2:65" s="1" customFormat="1" ht="11">
      <c r="B119" s="31"/>
      <c r="D119" s="136" t="s">
        <v>137</v>
      </c>
      <c r="F119" s="137" t="s">
        <v>164</v>
      </c>
      <c r="I119" s="138"/>
      <c r="L119" s="31"/>
      <c r="M119" s="139"/>
      <c r="T119" s="52"/>
      <c r="AT119" s="16" t="s">
        <v>137</v>
      </c>
      <c r="AU119" s="16" t="s">
        <v>135</v>
      </c>
    </row>
    <row r="120" spans="2:65" s="12" customFormat="1" ht="12">
      <c r="B120" s="142"/>
      <c r="D120" s="140" t="s">
        <v>141</v>
      </c>
      <c r="E120" s="143" t="s">
        <v>21</v>
      </c>
      <c r="F120" s="144" t="s">
        <v>165</v>
      </c>
      <c r="H120" s="145">
        <v>7.024</v>
      </c>
      <c r="I120" s="146"/>
      <c r="L120" s="142"/>
      <c r="M120" s="147"/>
      <c r="T120" s="148"/>
      <c r="AT120" s="143" t="s">
        <v>141</v>
      </c>
      <c r="AU120" s="143" t="s">
        <v>135</v>
      </c>
      <c r="AV120" s="12" t="s">
        <v>135</v>
      </c>
      <c r="AW120" s="12" t="s">
        <v>34</v>
      </c>
      <c r="AX120" s="12" t="s">
        <v>74</v>
      </c>
      <c r="AY120" s="143" t="s">
        <v>128</v>
      </c>
    </row>
    <row r="121" spans="2:65" s="13" customFormat="1" ht="12">
      <c r="B121" s="149"/>
      <c r="D121" s="140" t="s">
        <v>141</v>
      </c>
      <c r="E121" s="150" t="s">
        <v>21</v>
      </c>
      <c r="F121" s="151" t="s">
        <v>144</v>
      </c>
      <c r="H121" s="152">
        <v>7.024</v>
      </c>
      <c r="I121" s="153"/>
      <c r="L121" s="149"/>
      <c r="M121" s="154"/>
      <c r="T121" s="155"/>
      <c r="AT121" s="150" t="s">
        <v>141</v>
      </c>
      <c r="AU121" s="150" t="s">
        <v>135</v>
      </c>
      <c r="AV121" s="13" t="s">
        <v>134</v>
      </c>
      <c r="AW121" s="13" t="s">
        <v>34</v>
      </c>
      <c r="AX121" s="13" t="s">
        <v>79</v>
      </c>
      <c r="AY121" s="150" t="s">
        <v>128</v>
      </c>
    </row>
    <row r="122" spans="2:65" s="1" customFormat="1" ht="37.75" customHeight="1">
      <c r="B122" s="31"/>
      <c r="C122" s="122" t="s">
        <v>166</v>
      </c>
      <c r="D122" s="122" t="s">
        <v>130</v>
      </c>
      <c r="E122" s="123" t="s">
        <v>167</v>
      </c>
      <c r="F122" s="124" t="s">
        <v>168</v>
      </c>
      <c r="G122" s="125" t="s">
        <v>133</v>
      </c>
      <c r="H122" s="126">
        <v>3.512</v>
      </c>
      <c r="I122" s="127"/>
      <c r="J122" s="128">
        <f>ROUND(I122*H122,2)</f>
        <v>0</v>
      </c>
      <c r="K122" s="129"/>
      <c r="L122" s="31"/>
      <c r="M122" s="130" t="s">
        <v>21</v>
      </c>
      <c r="N122" s="131" t="s">
        <v>46</v>
      </c>
      <c r="P122" s="132">
        <f>O122*H122</f>
        <v>0</v>
      </c>
      <c r="Q122" s="132">
        <v>0</v>
      </c>
      <c r="R122" s="132">
        <f>Q122*H122</f>
        <v>0</v>
      </c>
      <c r="S122" s="132">
        <v>0</v>
      </c>
      <c r="T122" s="133">
        <f>S122*H122</f>
        <v>0</v>
      </c>
      <c r="AR122" s="134" t="s">
        <v>134</v>
      </c>
      <c r="AT122" s="134" t="s">
        <v>130</v>
      </c>
      <c r="AU122" s="134" t="s">
        <v>135</v>
      </c>
      <c r="AY122" s="16" t="s">
        <v>128</v>
      </c>
      <c r="BE122" s="135">
        <f>IF(N122="základní",J122,0)</f>
        <v>0</v>
      </c>
      <c r="BF122" s="135">
        <f>IF(N122="snížená",J122,0)</f>
        <v>0</v>
      </c>
      <c r="BG122" s="135">
        <f>IF(N122="zákl. přenesená",J122,0)</f>
        <v>0</v>
      </c>
      <c r="BH122" s="135">
        <f>IF(N122="sníž. přenesená",J122,0)</f>
        <v>0</v>
      </c>
      <c r="BI122" s="135">
        <f>IF(N122="nulová",J122,0)</f>
        <v>0</v>
      </c>
      <c r="BJ122" s="16" t="s">
        <v>135</v>
      </c>
      <c r="BK122" s="135">
        <f>ROUND(I122*H122,2)</f>
        <v>0</v>
      </c>
      <c r="BL122" s="16" t="s">
        <v>134</v>
      </c>
      <c r="BM122" s="134" t="s">
        <v>169</v>
      </c>
    </row>
    <row r="123" spans="2:65" s="1" customFormat="1" ht="11">
      <c r="B123" s="31"/>
      <c r="D123" s="136" t="s">
        <v>137</v>
      </c>
      <c r="F123" s="137" t="s">
        <v>170</v>
      </c>
      <c r="I123" s="138"/>
      <c r="L123" s="31"/>
      <c r="M123" s="139"/>
      <c r="T123" s="52"/>
      <c r="AT123" s="16" t="s">
        <v>137</v>
      </c>
      <c r="AU123" s="16" t="s">
        <v>135</v>
      </c>
    </row>
    <row r="124" spans="2:65" s="1" customFormat="1" ht="44.25" customHeight="1">
      <c r="B124" s="31"/>
      <c r="C124" s="122" t="s">
        <v>171</v>
      </c>
      <c r="D124" s="122" t="s">
        <v>130</v>
      </c>
      <c r="E124" s="123" t="s">
        <v>172</v>
      </c>
      <c r="F124" s="124" t="s">
        <v>173</v>
      </c>
      <c r="G124" s="125" t="s">
        <v>133</v>
      </c>
      <c r="H124" s="126">
        <v>10.62</v>
      </c>
      <c r="I124" s="127"/>
      <c r="J124" s="128">
        <f>ROUND(I124*H124,2)</f>
        <v>0</v>
      </c>
      <c r="K124" s="129"/>
      <c r="L124" s="31"/>
      <c r="M124" s="130" t="s">
        <v>21</v>
      </c>
      <c r="N124" s="131" t="s">
        <v>46</v>
      </c>
      <c r="P124" s="132">
        <f>O124*H124</f>
        <v>0</v>
      </c>
      <c r="Q124" s="132">
        <v>0</v>
      </c>
      <c r="R124" s="132">
        <f>Q124*H124</f>
        <v>0</v>
      </c>
      <c r="S124" s="132">
        <v>0</v>
      </c>
      <c r="T124" s="133">
        <f>S124*H124</f>
        <v>0</v>
      </c>
      <c r="AR124" s="134" t="s">
        <v>134</v>
      </c>
      <c r="AT124" s="134" t="s">
        <v>130</v>
      </c>
      <c r="AU124" s="134" t="s">
        <v>135</v>
      </c>
      <c r="AY124" s="16" t="s">
        <v>128</v>
      </c>
      <c r="BE124" s="135">
        <f>IF(N124="základní",J124,0)</f>
        <v>0</v>
      </c>
      <c r="BF124" s="135">
        <f>IF(N124="snížená",J124,0)</f>
        <v>0</v>
      </c>
      <c r="BG124" s="135">
        <f>IF(N124="zákl. přenesená",J124,0)</f>
        <v>0</v>
      </c>
      <c r="BH124" s="135">
        <f>IF(N124="sníž. přenesená",J124,0)</f>
        <v>0</v>
      </c>
      <c r="BI124" s="135">
        <f>IF(N124="nulová",J124,0)</f>
        <v>0</v>
      </c>
      <c r="BJ124" s="16" t="s">
        <v>135</v>
      </c>
      <c r="BK124" s="135">
        <f>ROUND(I124*H124,2)</f>
        <v>0</v>
      </c>
      <c r="BL124" s="16" t="s">
        <v>134</v>
      </c>
      <c r="BM124" s="134" t="s">
        <v>174</v>
      </c>
    </row>
    <row r="125" spans="2:65" s="1" customFormat="1" ht="11">
      <c r="B125" s="31"/>
      <c r="D125" s="136" t="s">
        <v>137</v>
      </c>
      <c r="F125" s="137" t="s">
        <v>175</v>
      </c>
      <c r="I125" s="138"/>
      <c r="L125" s="31"/>
      <c r="M125" s="139"/>
      <c r="T125" s="52"/>
      <c r="AT125" s="16" t="s">
        <v>137</v>
      </c>
      <c r="AU125" s="16" t="s">
        <v>135</v>
      </c>
    </row>
    <row r="126" spans="2:65" s="12" customFormat="1" ht="12">
      <c r="B126" s="142"/>
      <c r="D126" s="140" t="s">
        <v>141</v>
      </c>
      <c r="E126" s="143" t="s">
        <v>21</v>
      </c>
      <c r="F126" s="144" t="s">
        <v>143</v>
      </c>
      <c r="H126" s="145">
        <v>10.62</v>
      </c>
      <c r="I126" s="146"/>
      <c r="L126" s="142"/>
      <c r="M126" s="147"/>
      <c r="T126" s="148"/>
      <c r="AT126" s="143" t="s">
        <v>141</v>
      </c>
      <c r="AU126" s="143" t="s">
        <v>135</v>
      </c>
      <c r="AV126" s="12" t="s">
        <v>135</v>
      </c>
      <c r="AW126" s="12" t="s">
        <v>34</v>
      </c>
      <c r="AX126" s="12" t="s">
        <v>74</v>
      </c>
      <c r="AY126" s="143" t="s">
        <v>128</v>
      </c>
    </row>
    <row r="127" spans="2:65" s="13" customFormat="1" ht="12">
      <c r="B127" s="149"/>
      <c r="D127" s="140" t="s">
        <v>141</v>
      </c>
      <c r="E127" s="150" t="s">
        <v>21</v>
      </c>
      <c r="F127" s="151" t="s">
        <v>144</v>
      </c>
      <c r="H127" s="152">
        <v>10.62</v>
      </c>
      <c r="I127" s="153"/>
      <c r="L127" s="149"/>
      <c r="M127" s="154"/>
      <c r="T127" s="155"/>
      <c r="AT127" s="150" t="s">
        <v>141</v>
      </c>
      <c r="AU127" s="150" t="s">
        <v>135</v>
      </c>
      <c r="AV127" s="13" t="s">
        <v>134</v>
      </c>
      <c r="AW127" s="13" t="s">
        <v>34</v>
      </c>
      <c r="AX127" s="13" t="s">
        <v>79</v>
      </c>
      <c r="AY127" s="150" t="s">
        <v>128</v>
      </c>
    </row>
    <row r="128" spans="2:65" s="1" customFormat="1" ht="37.75" customHeight="1">
      <c r="B128" s="31"/>
      <c r="C128" s="122" t="s">
        <v>176</v>
      </c>
      <c r="D128" s="122" t="s">
        <v>130</v>
      </c>
      <c r="E128" s="123" t="s">
        <v>177</v>
      </c>
      <c r="F128" s="124" t="s">
        <v>178</v>
      </c>
      <c r="G128" s="125" t="s">
        <v>179</v>
      </c>
      <c r="H128" s="126">
        <v>42.48</v>
      </c>
      <c r="I128" s="127"/>
      <c r="J128" s="128">
        <f>ROUND(I128*H128,2)</f>
        <v>0</v>
      </c>
      <c r="K128" s="129"/>
      <c r="L128" s="31"/>
      <c r="M128" s="130" t="s">
        <v>21</v>
      </c>
      <c r="N128" s="131" t="s">
        <v>46</v>
      </c>
      <c r="P128" s="132">
        <f>O128*H128</f>
        <v>0</v>
      </c>
      <c r="Q128" s="132">
        <v>0</v>
      </c>
      <c r="R128" s="132">
        <f>Q128*H128</f>
        <v>0</v>
      </c>
      <c r="S128" s="132">
        <v>0</v>
      </c>
      <c r="T128" s="133">
        <f>S128*H128</f>
        <v>0</v>
      </c>
      <c r="AR128" s="134" t="s">
        <v>134</v>
      </c>
      <c r="AT128" s="134" t="s">
        <v>130</v>
      </c>
      <c r="AU128" s="134" t="s">
        <v>135</v>
      </c>
      <c r="AY128" s="16" t="s">
        <v>128</v>
      </c>
      <c r="BE128" s="135">
        <f>IF(N128="základní",J128,0)</f>
        <v>0</v>
      </c>
      <c r="BF128" s="135">
        <f>IF(N128="snížená",J128,0)</f>
        <v>0</v>
      </c>
      <c r="BG128" s="135">
        <f>IF(N128="zákl. přenesená",J128,0)</f>
        <v>0</v>
      </c>
      <c r="BH128" s="135">
        <f>IF(N128="sníž. přenesená",J128,0)</f>
        <v>0</v>
      </c>
      <c r="BI128" s="135">
        <f>IF(N128="nulová",J128,0)</f>
        <v>0</v>
      </c>
      <c r="BJ128" s="16" t="s">
        <v>135</v>
      </c>
      <c r="BK128" s="135">
        <f>ROUND(I128*H128,2)</f>
        <v>0</v>
      </c>
      <c r="BL128" s="16" t="s">
        <v>134</v>
      </c>
      <c r="BM128" s="134" t="s">
        <v>180</v>
      </c>
    </row>
    <row r="129" spans="2:65" s="1" customFormat="1" ht="11">
      <c r="B129" s="31"/>
      <c r="D129" s="136" t="s">
        <v>137</v>
      </c>
      <c r="F129" s="137" t="s">
        <v>181</v>
      </c>
      <c r="I129" s="138"/>
      <c r="L129" s="31"/>
      <c r="M129" s="139"/>
      <c r="T129" s="52"/>
      <c r="AT129" s="16" t="s">
        <v>137</v>
      </c>
      <c r="AU129" s="16" t="s">
        <v>135</v>
      </c>
    </row>
    <row r="130" spans="2:65" s="12" customFormat="1" ht="12">
      <c r="B130" s="142"/>
      <c r="D130" s="140" t="s">
        <v>141</v>
      </c>
      <c r="E130" s="143" t="s">
        <v>21</v>
      </c>
      <c r="F130" s="144" t="s">
        <v>182</v>
      </c>
      <c r="H130" s="145">
        <v>42.48</v>
      </c>
      <c r="I130" s="146"/>
      <c r="L130" s="142"/>
      <c r="M130" s="147"/>
      <c r="T130" s="148"/>
      <c r="AT130" s="143" t="s">
        <v>141</v>
      </c>
      <c r="AU130" s="143" t="s">
        <v>135</v>
      </c>
      <c r="AV130" s="12" t="s">
        <v>135</v>
      </c>
      <c r="AW130" s="12" t="s">
        <v>34</v>
      </c>
      <c r="AX130" s="12" t="s">
        <v>74</v>
      </c>
      <c r="AY130" s="143" t="s">
        <v>128</v>
      </c>
    </row>
    <row r="131" spans="2:65" s="13" customFormat="1" ht="12">
      <c r="B131" s="149"/>
      <c r="D131" s="140" t="s">
        <v>141</v>
      </c>
      <c r="E131" s="150" t="s">
        <v>21</v>
      </c>
      <c r="F131" s="151" t="s">
        <v>144</v>
      </c>
      <c r="H131" s="152">
        <v>42.48</v>
      </c>
      <c r="I131" s="153"/>
      <c r="L131" s="149"/>
      <c r="M131" s="154"/>
      <c r="T131" s="155"/>
      <c r="AT131" s="150" t="s">
        <v>141</v>
      </c>
      <c r="AU131" s="150" t="s">
        <v>135</v>
      </c>
      <c r="AV131" s="13" t="s">
        <v>134</v>
      </c>
      <c r="AW131" s="13" t="s">
        <v>34</v>
      </c>
      <c r="AX131" s="13" t="s">
        <v>79</v>
      </c>
      <c r="AY131" s="150" t="s">
        <v>128</v>
      </c>
    </row>
    <row r="132" spans="2:65" s="1" customFormat="1" ht="16.5" customHeight="1">
      <c r="B132" s="31"/>
      <c r="C132" s="156" t="s">
        <v>183</v>
      </c>
      <c r="D132" s="156" t="s">
        <v>184</v>
      </c>
      <c r="E132" s="157" t="s">
        <v>185</v>
      </c>
      <c r="F132" s="158" t="s">
        <v>186</v>
      </c>
      <c r="G132" s="159" t="s">
        <v>187</v>
      </c>
      <c r="H132" s="160">
        <v>0.85</v>
      </c>
      <c r="I132" s="161"/>
      <c r="J132" s="162">
        <f>ROUND(I132*H132,2)</f>
        <v>0</v>
      </c>
      <c r="K132" s="163"/>
      <c r="L132" s="164"/>
      <c r="M132" s="165" t="s">
        <v>21</v>
      </c>
      <c r="N132" s="166" t="s">
        <v>46</v>
      </c>
      <c r="P132" s="132">
        <f>O132*H132</f>
        <v>0</v>
      </c>
      <c r="Q132" s="132">
        <v>1E-3</v>
      </c>
      <c r="R132" s="132">
        <f>Q132*H132</f>
        <v>8.4999999999999995E-4</v>
      </c>
      <c r="S132" s="132">
        <v>0</v>
      </c>
      <c r="T132" s="133">
        <f>S132*H132</f>
        <v>0</v>
      </c>
      <c r="AR132" s="134" t="s">
        <v>176</v>
      </c>
      <c r="AT132" s="134" t="s">
        <v>184</v>
      </c>
      <c r="AU132" s="134" t="s">
        <v>135</v>
      </c>
      <c r="AY132" s="16" t="s">
        <v>128</v>
      </c>
      <c r="BE132" s="135">
        <f>IF(N132="základní",J132,0)</f>
        <v>0</v>
      </c>
      <c r="BF132" s="135">
        <f>IF(N132="snížená",J132,0)</f>
        <v>0</v>
      </c>
      <c r="BG132" s="135">
        <f>IF(N132="zákl. přenesená",J132,0)</f>
        <v>0</v>
      </c>
      <c r="BH132" s="135">
        <f>IF(N132="sníž. přenesená",J132,0)</f>
        <v>0</v>
      </c>
      <c r="BI132" s="135">
        <f>IF(N132="nulová",J132,0)</f>
        <v>0</v>
      </c>
      <c r="BJ132" s="16" t="s">
        <v>135</v>
      </c>
      <c r="BK132" s="135">
        <f>ROUND(I132*H132,2)</f>
        <v>0</v>
      </c>
      <c r="BL132" s="16" t="s">
        <v>134</v>
      </c>
      <c r="BM132" s="134" t="s">
        <v>188</v>
      </c>
    </row>
    <row r="133" spans="2:65" s="12" customFormat="1" ht="12">
      <c r="B133" s="142"/>
      <c r="D133" s="140" t="s">
        <v>141</v>
      </c>
      <c r="F133" s="144" t="s">
        <v>189</v>
      </c>
      <c r="H133" s="145">
        <v>0.85</v>
      </c>
      <c r="I133" s="146"/>
      <c r="L133" s="142"/>
      <c r="M133" s="147"/>
      <c r="T133" s="148"/>
      <c r="AT133" s="143" t="s">
        <v>141</v>
      </c>
      <c r="AU133" s="143" t="s">
        <v>135</v>
      </c>
      <c r="AV133" s="12" t="s">
        <v>135</v>
      </c>
      <c r="AW133" s="12" t="s">
        <v>4</v>
      </c>
      <c r="AX133" s="12" t="s">
        <v>79</v>
      </c>
      <c r="AY133" s="143" t="s">
        <v>128</v>
      </c>
    </row>
    <row r="134" spans="2:65" s="11" customFormat="1" ht="22.75" customHeight="1">
      <c r="B134" s="110"/>
      <c r="D134" s="111" t="s">
        <v>73</v>
      </c>
      <c r="E134" s="120" t="s">
        <v>149</v>
      </c>
      <c r="F134" s="120" t="s">
        <v>190</v>
      </c>
      <c r="I134" s="113"/>
      <c r="J134" s="121">
        <f>BK134</f>
        <v>0</v>
      </c>
      <c r="L134" s="110"/>
      <c r="M134" s="115"/>
      <c r="P134" s="116">
        <f>SUM(P135:P138)</f>
        <v>0</v>
      </c>
      <c r="R134" s="116">
        <f>SUM(R135:R138)</f>
        <v>4.4817017999999997</v>
      </c>
      <c r="T134" s="117">
        <f>SUM(T135:T138)</f>
        <v>0</v>
      </c>
      <c r="AR134" s="111" t="s">
        <v>79</v>
      </c>
      <c r="AT134" s="118" t="s">
        <v>73</v>
      </c>
      <c r="AU134" s="118" t="s">
        <v>79</v>
      </c>
      <c r="AY134" s="111" t="s">
        <v>128</v>
      </c>
      <c r="BK134" s="119">
        <f>SUM(BK135:BK138)</f>
        <v>0</v>
      </c>
    </row>
    <row r="135" spans="2:65" s="1" customFormat="1" ht="49" customHeight="1">
      <c r="B135" s="31"/>
      <c r="C135" s="122" t="s">
        <v>191</v>
      </c>
      <c r="D135" s="122" t="s">
        <v>130</v>
      </c>
      <c r="E135" s="123" t="s">
        <v>192</v>
      </c>
      <c r="F135" s="124" t="s">
        <v>193</v>
      </c>
      <c r="G135" s="125" t="s">
        <v>179</v>
      </c>
      <c r="H135" s="126">
        <v>56.58</v>
      </c>
      <c r="I135" s="127"/>
      <c r="J135" s="128">
        <f>ROUND(I135*H135,2)</f>
        <v>0</v>
      </c>
      <c r="K135" s="129"/>
      <c r="L135" s="31"/>
      <c r="M135" s="130" t="s">
        <v>21</v>
      </c>
      <c r="N135" s="131" t="s">
        <v>46</v>
      </c>
      <c r="P135" s="132">
        <f>O135*H135</f>
        <v>0</v>
      </c>
      <c r="Q135" s="132">
        <v>7.9210000000000003E-2</v>
      </c>
      <c r="R135" s="132">
        <f>Q135*H135</f>
        <v>4.4817017999999997</v>
      </c>
      <c r="S135" s="132">
        <v>0</v>
      </c>
      <c r="T135" s="133">
        <f>S135*H135</f>
        <v>0</v>
      </c>
      <c r="AR135" s="134" t="s">
        <v>134</v>
      </c>
      <c r="AT135" s="134" t="s">
        <v>130</v>
      </c>
      <c r="AU135" s="134" t="s">
        <v>135</v>
      </c>
      <c r="AY135" s="16" t="s">
        <v>128</v>
      </c>
      <c r="BE135" s="135">
        <f>IF(N135="základní",J135,0)</f>
        <v>0</v>
      </c>
      <c r="BF135" s="135">
        <f>IF(N135="snížená",J135,0)</f>
        <v>0</v>
      </c>
      <c r="BG135" s="135">
        <f>IF(N135="zákl. přenesená",J135,0)</f>
        <v>0</v>
      </c>
      <c r="BH135" s="135">
        <f>IF(N135="sníž. přenesená",J135,0)</f>
        <v>0</v>
      </c>
      <c r="BI135" s="135">
        <f>IF(N135="nulová",J135,0)</f>
        <v>0</v>
      </c>
      <c r="BJ135" s="16" t="s">
        <v>135</v>
      </c>
      <c r="BK135" s="135">
        <f>ROUND(I135*H135,2)</f>
        <v>0</v>
      </c>
      <c r="BL135" s="16" t="s">
        <v>134</v>
      </c>
      <c r="BM135" s="134" t="s">
        <v>194</v>
      </c>
    </row>
    <row r="136" spans="2:65" s="1" customFormat="1" ht="11">
      <c r="B136" s="31"/>
      <c r="D136" s="136" t="s">
        <v>137</v>
      </c>
      <c r="F136" s="137" t="s">
        <v>195</v>
      </c>
      <c r="I136" s="138"/>
      <c r="L136" s="31"/>
      <c r="M136" s="139"/>
      <c r="T136" s="52"/>
      <c r="AT136" s="16" t="s">
        <v>137</v>
      </c>
      <c r="AU136" s="16" t="s">
        <v>135</v>
      </c>
    </row>
    <row r="137" spans="2:65" s="12" customFormat="1" ht="12">
      <c r="B137" s="142"/>
      <c r="D137" s="140" t="s">
        <v>141</v>
      </c>
      <c r="E137" s="143" t="s">
        <v>21</v>
      </c>
      <c r="F137" s="144" t="s">
        <v>196</v>
      </c>
      <c r="H137" s="145">
        <v>56.58</v>
      </c>
      <c r="I137" s="146"/>
      <c r="L137" s="142"/>
      <c r="M137" s="147"/>
      <c r="T137" s="148"/>
      <c r="AT137" s="143" t="s">
        <v>141</v>
      </c>
      <c r="AU137" s="143" t="s">
        <v>135</v>
      </c>
      <c r="AV137" s="12" t="s">
        <v>135</v>
      </c>
      <c r="AW137" s="12" t="s">
        <v>34</v>
      </c>
      <c r="AX137" s="12" t="s">
        <v>74</v>
      </c>
      <c r="AY137" s="143" t="s">
        <v>128</v>
      </c>
    </row>
    <row r="138" spans="2:65" s="13" customFormat="1" ht="12">
      <c r="B138" s="149"/>
      <c r="D138" s="140" t="s">
        <v>141</v>
      </c>
      <c r="E138" s="150" t="s">
        <v>21</v>
      </c>
      <c r="F138" s="151" t="s">
        <v>144</v>
      </c>
      <c r="H138" s="152">
        <v>56.58</v>
      </c>
      <c r="I138" s="153"/>
      <c r="L138" s="149"/>
      <c r="M138" s="154"/>
      <c r="T138" s="155"/>
      <c r="AT138" s="150" t="s">
        <v>141</v>
      </c>
      <c r="AU138" s="150" t="s">
        <v>135</v>
      </c>
      <c r="AV138" s="13" t="s">
        <v>134</v>
      </c>
      <c r="AW138" s="13" t="s">
        <v>34</v>
      </c>
      <c r="AX138" s="13" t="s">
        <v>79</v>
      </c>
      <c r="AY138" s="150" t="s">
        <v>128</v>
      </c>
    </row>
    <row r="139" spans="2:65" s="11" customFormat="1" ht="22.75" customHeight="1">
      <c r="B139" s="110"/>
      <c r="D139" s="111" t="s">
        <v>73</v>
      </c>
      <c r="E139" s="120" t="s">
        <v>166</v>
      </c>
      <c r="F139" s="120" t="s">
        <v>197</v>
      </c>
      <c r="I139" s="113"/>
      <c r="J139" s="121">
        <f>BK139</f>
        <v>0</v>
      </c>
      <c r="L139" s="110"/>
      <c r="M139" s="115"/>
      <c r="P139" s="116">
        <f>SUM(P140:P302)</f>
        <v>0</v>
      </c>
      <c r="R139" s="116">
        <f>SUM(R140:R302)</f>
        <v>125.21240060999997</v>
      </c>
      <c r="T139" s="117">
        <f>SUM(T140:T302)</f>
        <v>0</v>
      </c>
      <c r="AR139" s="111" t="s">
        <v>79</v>
      </c>
      <c r="AT139" s="118" t="s">
        <v>73</v>
      </c>
      <c r="AU139" s="118" t="s">
        <v>79</v>
      </c>
      <c r="AY139" s="111" t="s">
        <v>128</v>
      </c>
      <c r="BK139" s="119">
        <f>SUM(BK140:BK302)</f>
        <v>0</v>
      </c>
    </row>
    <row r="140" spans="2:65" s="1" customFormat="1" ht="16.5" customHeight="1">
      <c r="B140" s="31"/>
      <c r="C140" s="122" t="s">
        <v>198</v>
      </c>
      <c r="D140" s="122" t="s">
        <v>130</v>
      </c>
      <c r="E140" s="123" t="s">
        <v>199</v>
      </c>
      <c r="F140" s="124" t="s">
        <v>200</v>
      </c>
      <c r="G140" s="125" t="s">
        <v>201</v>
      </c>
      <c r="H140" s="126">
        <v>20</v>
      </c>
      <c r="I140" s="127"/>
      <c r="J140" s="128">
        <f>ROUND(I140*H140,2)</f>
        <v>0</v>
      </c>
      <c r="K140" s="129"/>
      <c r="L140" s="31"/>
      <c r="M140" s="130" t="s">
        <v>21</v>
      </c>
      <c r="N140" s="131" t="s">
        <v>46</v>
      </c>
      <c r="P140" s="132">
        <f>O140*H140</f>
        <v>0</v>
      </c>
      <c r="Q140" s="132">
        <v>0</v>
      </c>
      <c r="R140" s="132">
        <f>Q140*H140</f>
        <v>0</v>
      </c>
      <c r="S140" s="132">
        <v>0</v>
      </c>
      <c r="T140" s="133">
        <f>S140*H140</f>
        <v>0</v>
      </c>
      <c r="AR140" s="134" t="s">
        <v>134</v>
      </c>
      <c r="AT140" s="134" t="s">
        <v>130</v>
      </c>
      <c r="AU140" s="134" t="s">
        <v>135</v>
      </c>
      <c r="AY140" s="16" t="s">
        <v>128</v>
      </c>
      <c r="BE140" s="135">
        <f>IF(N140="základní",J140,0)</f>
        <v>0</v>
      </c>
      <c r="BF140" s="135">
        <f>IF(N140="snížená",J140,0)</f>
        <v>0</v>
      </c>
      <c r="BG140" s="135">
        <f>IF(N140="zákl. přenesená",J140,0)</f>
        <v>0</v>
      </c>
      <c r="BH140" s="135">
        <f>IF(N140="sníž. přenesená",J140,0)</f>
        <v>0</v>
      </c>
      <c r="BI140" s="135">
        <f>IF(N140="nulová",J140,0)</f>
        <v>0</v>
      </c>
      <c r="BJ140" s="16" t="s">
        <v>135</v>
      </c>
      <c r="BK140" s="135">
        <f>ROUND(I140*H140,2)</f>
        <v>0</v>
      </c>
      <c r="BL140" s="16" t="s">
        <v>134</v>
      </c>
      <c r="BM140" s="134" t="s">
        <v>202</v>
      </c>
    </row>
    <row r="141" spans="2:65" s="1" customFormat="1" ht="24">
      <c r="B141" s="31"/>
      <c r="D141" s="140" t="s">
        <v>139</v>
      </c>
      <c r="F141" s="141" t="s">
        <v>203</v>
      </c>
      <c r="I141" s="138"/>
      <c r="L141" s="31"/>
      <c r="M141" s="139"/>
      <c r="T141" s="52"/>
      <c r="AT141" s="16" t="s">
        <v>139</v>
      </c>
      <c r="AU141" s="16" t="s">
        <v>135</v>
      </c>
    </row>
    <row r="142" spans="2:65" s="1" customFormat="1" ht="16.5" customHeight="1">
      <c r="B142" s="31"/>
      <c r="C142" s="122" t="s">
        <v>8</v>
      </c>
      <c r="D142" s="122" t="s">
        <v>130</v>
      </c>
      <c r="E142" s="123" t="s">
        <v>204</v>
      </c>
      <c r="F142" s="124" t="s">
        <v>200</v>
      </c>
      <c r="G142" s="125" t="s">
        <v>201</v>
      </c>
      <c r="H142" s="126">
        <v>20</v>
      </c>
      <c r="I142" s="127"/>
      <c r="J142" s="128">
        <f>ROUND(I142*H142,2)</f>
        <v>0</v>
      </c>
      <c r="K142" s="129"/>
      <c r="L142" s="31"/>
      <c r="M142" s="130" t="s">
        <v>21</v>
      </c>
      <c r="N142" s="131" t="s">
        <v>46</v>
      </c>
      <c r="P142" s="132">
        <f>O142*H142</f>
        <v>0</v>
      </c>
      <c r="Q142" s="132">
        <v>0</v>
      </c>
      <c r="R142" s="132">
        <f>Q142*H142</f>
        <v>0</v>
      </c>
      <c r="S142" s="132">
        <v>0</v>
      </c>
      <c r="T142" s="133">
        <f>S142*H142</f>
        <v>0</v>
      </c>
      <c r="AR142" s="134" t="s">
        <v>134</v>
      </c>
      <c r="AT142" s="134" t="s">
        <v>130</v>
      </c>
      <c r="AU142" s="134" t="s">
        <v>135</v>
      </c>
      <c r="AY142" s="16" t="s">
        <v>128</v>
      </c>
      <c r="BE142" s="135">
        <f>IF(N142="základní",J142,0)</f>
        <v>0</v>
      </c>
      <c r="BF142" s="135">
        <f>IF(N142="snížená",J142,0)</f>
        <v>0</v>
      </c>
      <c r="BG142" s="135">
        <f>IF(N142="zákl. přenesená",J142,0)</f>
        <v>0</v>
      </c>
      <c r="BH142" s="135">
        <f>IF(N142="sníž. přenesená",J142,0)</f>
        <v>0</v>
      </c>
      <c r="BI142" s="135">
        <f>IF(N142="nulová",J142,0)</f>
        <v>0</v>
      </c>
      <c r="BJ142" s="16" t="s">
        <v>135</v>
      </c>
      <c r="BK142" s="135">
        <f>ROUND(I142*H142,2)</f>
        <v>0</v>
      </c>
      <c r="BL142" s="16" t="s">
        <v>134</v>
      </c>
      <c r="BM142" s="134" t="s">
        <v>205</v>
      </c>
    </row>
    <row r="143" spans="2:65" s="1" customFormat="1" ht="24">
      <c r="B143" s="31"/>
      <c r="D143" s="140" t="s">
        <v>139</v>
      </c>
      <c r="F143" s="141" t="s">
        <v>206</v>
      </c>
      <c r="I143" s="138"/>
      <c r="L143" s="31"/>
      <c r="M143" s="139"/>
      <c r="T143" s="52"/>
      <c r="AT143" s="16" t="s">
        <v>139</v>
      </c>
      <c r="AU143" s="16" t="s">
        <v>135</v>
      </c>
    </row>
    <row r="144" spans="2:65" s="1" customFormat="1" ht="24.25" customHeight="1">
      <c r="B144" s="31"/>
      <c r="C144" s="122" t="s">
        <v>207</v>
      </c>
      <c r="D144" s="122" t="s">
        <v>130</v>
      </c>
      <c r="E144" s="123" t="s">
        <v>208</v>
      </c>
      <c r="F144" s="124" t="s">
        <v>209</v>
      </c>
      <c r="G144" s="125" t="s">
        <v>179</v>
      </c>
      <c r="H144" s="126">
        <v>132</v>
      </c>
      <c r="I144" s="127"/>
      <c r="J144" s="128">
        <f>ROUND(I144*H144,2)</f>
        <v>0</v>
      </c>
      <c r="K144" s="129"/>
      <c r="L144" s="31"/>
      <c r="M144" s="130" t="s">
        <v>21</v>
      </c>
      <c r="N144" s="131" t="s">
        <v>46</v>
      </c>
      <c r="P144" s="132">
        <f>O144*H144</f>
        <v>0</v>
      </c>
      <c r="Q144" s="132">
        <v>2.5999999999999998E-4</v>
      </c>
      <c r="R144" s="132">
        <f>Q144*H144</f>
        <v>3.4319999999999996E-2</v>
      </c>
      <c r="S144" s="132">
        <v>0</v>
      </c>
      <c r="T144" s="133">
        <f>S144*H144</f>
        <v>0</v>
      </c>
      <c r="AR144" s="134" t="s">
        <v>134</v>
      </c>
      <c r="AT144" s="134" t="s">
        <v>130</v>
      </c>
      <c r="AU144" s="134" t="s">
        <v>135</v>
      </c>
      <c r="AY144" s="16" t="s">
        <v>128</v>
      </c>
      <c r="BE144" s="135">
        <f>IF(N144="základní",J144,0)</f>
        <v>0</v>
      </c>
      <c r="BF144" s="135">
        <f>IF(N144="snížená",J144,0)</f>
        <v>0</v>
      </c>
      <c r="BG144" s="135">
        <f>IF(N144="zákl. přenesená",J144,0)</f>
        <v>0</v>
      </c>
      <c r="BH144" s="135">
        <f>IF(N144="sníž. přenesená",J144,0)</f>
        <v>0</v>
      </c>
      <c r="BI144" s="135">
        <f>IF(N144="nulová",J144,0)</f>
        <v>0</v>
      </c>
      <c r="BJ144" s="16" t="s">
        <v>135</v>
      </c>
      <c r="BK144" s="135">
        <f>ROUND(I144*H144,2)</f>
        <v>0</v>
      </c>
      <c r="BL144" s="16" t="s">
        <v>134</v>
      </c>
      <c r="BM144" s="134" t="s">
        <v>210</v>
      </c>
    </row>
    <row r="145" spans="2:65" s="1" customFormat="1" ht="11">
      <c r="B145" s="31"/>
      <c r="D145" s="136" t="s">
        <v>137</v>
      </c>
      <c r="F145" s="137" t="s">
        <v>211</v>
      </c>
      <c r="I145" s="138"/>
      <c r="L145" s="31"/>
      <c r="M145" s="139"/>
      <c r="T145" s="52"/>
      <c r="AT145" s="16" t="s">
        <v>137</v>
      </c>
      <c r="AU145" s="16" t="s">
        <v>135</v>
      </c>
    </row>
    <row r="146" spans="2:65" s="1" customFormat="1" ht="24">
      <c r="B146" s="31"/>
      <c r="D146" s="140" t="s">
        <v>139</v>
      </c>
      <c r="F146" s="141" t="s">
        <v>212</v>
      </c>
      <c r="I146" s="138"/>
      <c r="L146" s="31"/>
      <c r="M146" s="139"/>
      <c r="T146" s="52"/>
      <c r="AT146" s="16" t="s">
        <v>139</v>
      </c>
      <c r="AU146" s="16" t="s">
        <v>135</v>
      </c>
    </row>
    <row r="147" spans="2:65" s="12" customFormat="1" ht="12">
      <c r="B147" s="142"/>
      <c r="D147" s="140" t="s">
        <v>141</v>
      </c>
      <c r="E147" s="143" t="s">
        <v>21</v>
      </c>
      <c r="F147" s="144" t="s">
        <v>213</v>
      </c>
      <c r="H147" s="145">
        <v>132</v>
      </c>
      <c r="I147" s="146"/>
      <c r="L147" s="142"/>
      <c r="M147" s="147"/>
      <c r="T147" s="148"/>
      <c r="AT147" s="143" t="s">
        <v>141</v>
      </c>
      <c r="AU147" s="143" t="s">
        <v>135</v>
      </c>
      <c r="AV147" s="12" t="s">
        <v>135</v>
      </c>
      <c r="AW147" s="12" t="s">
        <v>34</v>
      </c>
      <c r="AX147" s="12" t="s">
        <v>74</v>
      </c>
      <c r="AY147" s="143" t="s">
        <v>128</v>
      </c>
    </row>
    <row r="148" spans="2:65" s="13" customFormat="1" ht="12">
      <c r="B148" s="149"/>
      <c r="D148" s="140" t="s">
        <v>141</v>
      </c>
      <c r="E148" s="150" t="s">
        <v>21</v>
      </c>
      <c r="F148" s="151" t="s">
        <v>144</v>
      </c>
      <c r="H148" s="152">
        <v>132</v>
      </c>
      <c r="I148" s="153"/>
      <c r="L148" s="149"/>
      <c r="M148" s="154"/>
      <c r="T148" s="155"/>
      <c r="AT148" s="150" t="s">
        <v>141</v>
      </c>
      <c r="AU148" s="150" t="s">
        <v>135</v>
      </c>
      <c r="AV148" s="13" t="s">
        <v>134</v>
      </c>
      <c r="AW148" s="13" t="s">
        <v>34</v>
      </c>
      <c r="AX148" s="13" t="s">
        <v>79</v>
      </c>
      <c r="AY148" s="150" t="s">
        <v>128</v>
      </c>
    </row>
    <row r="149" spans="2:65" s="1" customFormat="1" ht="37.75" customHeight="1">
      <c r="B149" s="31"/>
      <c r="C149" s="122" t="s">
        <v>214</v>
      </c>
      <c r="D149" s="122" t="s">
        <v>130</v>
      </c>
      <c r="E149" s="123" t="s">
        <v>215</v>
      </c>
      <c r="F149" s="124" t="s">
        <v>216</v>
      </c>
      <c r="G149" s="125" t="s">
        <v>179</v>
      </c>
      <c r="H149" s="126">
        <v>132</v>
      </c>
      <c r="I149" s="127"/>
      <c r="J149" s="128">
        <f>ROUND(I149*H149,2)</f>
        <v>0</v>
      </c>
      <c r="K149" s="129"/>
      <c r="L149" s="31"/>
      <c r="M149" s="130" t="s">
        <v>21</v>
      </c>
      <c r="N149" s="131" t="s">
        <v>46</v>
      </c>
      <c r="P149" s="132">
        <f>O149*H149</f>
        <v>0</v>
      </c>
      <c r="Q149" s="132">
        <v>2.8199999999999999E-2</v>
      </c>
      <c r="R149" s="132">
        <f>Q149*H149</f>
        <v>3.7223999999999999</v>
      </c>
      <c r="S149" s="132">
        <v>0</v>
      </c>
      <c r="T149" s="133">
        <f>S149*H149</f>
        <v>0</v>
      </c>
      <c r="AR149" s="134" t="s">
        <v>134</v>
      </c>
      <c r="AT149" s="134" t="s">
        <v>130</v>
      </c>
      <c r="AU149" s="134" t="s">
        <v>135</v>
      </c>
      <c r="AY149" s="16" t="s">
        <v>128</v>
      </c>
      <c r="BE149" s="135">
        <f>IF(N149="základní",J149,0)</f>
        <v>0</v>
      </c>
      <c r="BF149" s="135">
        <f>IF(N149="snížená",J149,0)</f>
        <v>0</v>
      </c>
      <c r="BG149" s="135">
        <f>IF(N149="zákl. přenesená",J149,0)</f>
        <v>0</v>
      </c>
      <c r="BH149" s="135">
        <f>IF(N149="sníž. přenesená",J149,0)</f>
        <v>0</v>
      </c>
      <c r="BI149" s="135">
        <f>IF(N149="nulová",J149,0)</f>
        <v>0</v>
      </c>
      <c r="BJ149" s="16" t="s">
        <v>135</v>
      </c>
      <c r="BK149" s="135">
        <f>ROUND(I149*H149,2)</f>
        <v>0</v>
      </c>
      <c r="BL149" s="16" t="s">
        <v>134</v>
      </c>
      <c r="BM149" s="134" t="s">
        <v>217</v>
      </c>
    </row>
    <row r="150" spans="2:65" s="1" customFormat="1" ht="11">
      <c r="B150" s="31"/>
      <c r="D150" s="136" t="s">
        <v>137</v>
      </c>
      <c r="F150" s="137" t="s">
        <v>218</v>
      </c>
      <c r="I150" s="138"/>
      <c r="L150" s="31"/>
      <c r="M150" s="139"/>
      <c r="T150" s="52"/>
      <c r="AT150" s="16" t="s">
        <v>137</v>
      </c>
      <c r="AU150" s="16" t="s">
        <v>135</v>
      </c>
    </row>
    <row r="151" spans="2:65" s="1" customFormat="1" ht="49" customHeight="1">
      <c r="B151" s="31"/>
      <c r="C151" s="122" t="s">
        <v>219</v>
      </c>
      <c r="D151" s="122" t="s">
        <v>130</v>
      </c>
      <c r="E151" s="123" t="s">
        <v>220</v>
      </c>
      <c r="F151" s="124" t="s">
        <v>221</v>
      </c>
      <c r="G151" s="125" t="s">
        <v>179</v>
      </c>
      <c r="H151" s="126">
        <v>132</v>
      </c>
      <c r="I151" s="127"/>
      <c r="J151" s="128">
        <f>ROUND(I151*H151,2)</f>
        <v>0</v>
      </c>
      <c r="K151" s="129"/>
      <c r="L151" s="31"/>
      <c r="M151" s="130" t="s">
        <v>21</v>
      </c>
      <c r="N151" s="131" t="s">
        <v>46</v>
      </c>
      <c r="P151" s="132">
        <f>O151*H151</f>
        <v>0</v>
      </c>
      <c r="Q151" s="132">
        <v>1.8380000000000001E-2</v>
      </c>
      <c r="R151" s="132">
        <f>Q151*H151</f>
        <v>2.4261599999999999</v>
      </c>
      <c r="S151" s="132">
        <v>0</v>
      </c>
      <c r="T151" s="133">
        <f>S151*H151</f>
        <v>0</v>
      </c>
      <c r="AR151" s="134" t="s">
        <v>134</v>
      </c>
      <c r="AT151" s="134" t="s">
        <v>130</v>
      </c>
      <c r="AU151" s="134" t="s">
        <v>135</v>
      </c>
      <c r="AY151" s="16" t="s">
        <v>128</v>
      </c>
      <c r="BE151" s="135">
        <f>IF(N151="základní",J151,0)</f>
        <v>0</v>
      </c>
      <c r="BF151" s="135">
        <f>IF(N151="snížená",J151,0)</f>
        <v>0</v>
      </c>
      <c r="BG151" s="135">
        <f>IF(N151="zákl. přenesená",J151,0)</f>
        <v>0</v>
      </c>
      <c r="BH151" s="135">
        <f>IF(N151="sníž. přenesená",J151,0)</f>
        <v>0</v>
      </c>
      <c r="BI151" s="135">
        <f>IF(N151="nulová",J151,0)</f>
        <v>0</v>
      </c>
      <c r="BJ151" s="16" t="s">
        <v>135</v>
      </c>
      <c r="BK151" s="135">
        <f>ROUND(I151*H151,2)</f>
        <v>0</v>
      </c>
      <c r="BL151" s="16" t="s">
        <v>134</v>
      </c>
      <c r="BM151" s="134" t="s">
        <v>222</v>
      </c>
    </row>
    <row r="152" spans="2:65" s="1" customFormat="1" ht="11">
      <c r="B152" s="31"/>
      <c r="D152" s="136" t="s">
        <v>137</v>
      </c>
      <c r="F152" s="137" t="s">
        <v>223</v>
      </c>
      <c r="I152" s="138"/>
      <c r="L152" s="31"/>
      <c r="M152" s="139"/>
      <c r="T152" s="52"/>
      <c r="AT152" s="16" t="s">
        <v>137</v>
      </c>
      <c r="AU152" s="16" t="s">
        <v>135</v>
      </c>
    </row>
    <row r="153" spans="2:65" s="1" customFormat="1" ht="24.25" customHeight="1">
      <c r="B153" s="31"/>
      <c r="C153" s="122" t="s">
        <v>224</v>
      </c>
      <c r="D153" s="122" t="s">
        <v>130</v>
      </c>
      <c r="E153" s="123" t="s">
        <v>225</v>
      </c>
      <c r="F153" s="124" t="s">
        <v>226</v>
      </c>
      <c r="G153" s="125" t="s">
        <v>179</v>
      </c>
      <c r="H153" s="126">
        <v>104.80500000000001</v>
      </c>
      <c r="I153" s="127"/>
      <c r="J153" s="128">
        <f>ROUND(I153*H153,2)</f>
        <v>0</v>
      </c>
      <c r="K153" s="129"/>
      <c r="L153" s="31"/>
      <c r="M153" s="130" t="s">
        <v>21</v>
      </c>
      <c r="N153" s="131" t="s">
        <v>46</v>
      </c>
      <c r="P153" s="132">
        <f>O153*H153</f>
        <v>0</v>
      </c>
      <c r="Q153" s="132">
        <v>2.5999999999999998E-4</v>
      </c>
      <c r="R153" s="132">
        <f>Q153*H153</f>
        <v>2.7249300000000001E-2</v>
      </c>
      <c r="S153" s="132">
        <v>0</v>
      </c>
      <c r="T153" s="133">
        <f>S153*H153</f>
        <v>0</v>
      </c>
      <c r="AR153" s="134" t="s">
        <v>134</v>
      </c>
      <c r="AT153" s="134" t="s">
        <v>130</v>
      </c>
      <c r="AU153" s="134" t="s">
        <v>135</v>
      </c>
      <c r="AY153" s="16" t="s">
        <v>128</v>
      </c>
      <c r="BE153" s="135">
        <f>IF(N153="základní",J153,0)</f>
        <v>0</v>
      </c>
      <c r="BF153" s="135">
        <f>IF(N153="snížená",J153,0)</f>
        <v>0</v>
      </c>
      <c r="BG153" s="135">
        <f>IF(N153="zákl. přenesená",J153,0)</f>
        <v>0</v>
      </c>
      <c r="BH153" s="135">
        <f>IF(N153="sníž. přenesená",J153,0)</f>
        <v>0</v>
      </c>
      <c r="BI153" s="135">
        <f>IF(N153="nulová",J153,0)</f>
        <v>0</v>
      </c>
      <c r="BJ153" s="16" t="s">
        <v>135</v>
      </c>
      <c r="BK153" s="135">
        <f>ROUND(I153*H153,2)</f>
        <v>0</v>
      </c>
      <c r="BL153" s="16" t="s">
        <v>134</v>
      </c>
      <c r="BM153" s="134" t="s">
        <v>227</v>
      </c>
    </row>
    <row r="154" spans="2:65" s="1" customFormat="1" ht="11">
      <c r="B154" s="31"/>
      <c r="D154" s="136" t="s">
        <v>137</v>
      </c>
      <c r="F154" s="137" t="s">
        <v>228</v>
      </c>
      <c r="I154" s="138"/>
      <c r="L154" s="31"/>
      <c r="M154" s="139"/>
      <c r="T154" s="52"/>
      <c r="AT154" s="16" t="s">
        <v>137</v>
      </c>
      <c r="AU154" s="16" t="s">
        <v>135</v>
      </c>
    </row>
    <row r="155" spans="2:65" s="1" customFormat="1" ht="37.75" customHeight="1">
      <c r="B155" s="31"/>
      <c r="C155" s="122" t="s">
        <v>229</v>
      </c>
      <c r="D155" s="122" t="s">
        <v>130</v>
      </c>
      <c r="E155" s="123" t="s">
        <v>230</v>
      </c>
      <c r="F155" s="124" t="s">
        <v>231</v>
      </c>
      <c r="G155" s="125" t="s">
        <v>179</v>
      </c>
      <c r="H155" s="126">
        <v>56.58</v>
      </c>
      <c r="I155" s="127"/>
      <c r="J155" s="128">
        <f>ROUND(I155*H155,2)</f>
        <v>0</v>
      </c>
      <c r="K155" s="129"/>
      <c r="L155" s="31"/>
      <c r="M155" s="130" t="s">
        <v>21</v>
      </c>
      <c r="N155" s="131" t="s">
        <v>46</v>
      </c>
      <c r="P155" s="132">
        <f>O155*H155</f>
        <v>0</v>
      </c>
      <c r="Q155" s="132">
        <v>4.3800000000000002E-3</v>
      </c>
      <c r="R155" s="132">
        <f>Q155*H155</f>
        <v>0.2478204</v>
      </c>
      <c r="S155" s="132">
        <v>0</v>
      </c>
      <c r="T155" s="133">
        <f>S155*H155</f>
        <v>0</v>
      </c>
      <c r="AR155" s="134" t="s">
        <v>134</v>
      </c>
      <c r="AT155" s="134" t="s">
        <v>130</v>
      </c>
      <c r="AU155" s="134" t="s">
        <v>135</v>
      </c>
      <c r="AY155" s="16" t="s">
        <v>128</v>
      </c>
      <c r="BE155" s="135">
        <f>IF(N155="základní",J155,0)</f>
        <v>0</v>
      </c>
      <c r="BF155" s="135">
        <f>IF(N155="snížená",J155,0)</f>
        <v>0</v>
      </c>
      <c r="BG155" s="135">
        <f>IF(N155="zákl. přenesená",J155,0)</f>
        <v>0</v>
      </c>
      <c r="BH155" s="135">
        <f>IF(N155="sníž. přenesená",J155,0)</f>
        <v>0</v>
      </c>
      <c r="BI155" s="135">
        <f>IF(N155="nulová",J155,0)</f>
        <v>0</v>
      </c>
      <c r="BJ155" s="16" t="s">
        <v>135</v>
      </c>
      <c r="BK155" s="135">
        <f>ROUND(I155*H155,2)</f>
        <v>0</v>
      </c>
      <c r="BL155" s="16" t="s">
        <v>134</v>
      </c>
      <c r="BM155" s="134" t="s">
        <v>232</v>
      </c>
    </row>
    <row r="156" spans="2:65" s="1" customFormat="1" ht="11">
      <c r="B156" s="31"/>
      <c r="D156" s="136" t="s">
        <v>137</v>
      </c>
      <c r="F156" s="137" t="s">
        <v>233</v>
      </c>
      <c r="I156" s="138"/>
      <c r="L156" s="31"/>
      <c r="M156" s="139"/>
      <c r="T156" s="52"/>
      <c r="AT156" s="16" t="s">
        <v>137</v>
      </c>
      <c r="AU156" s="16" t="s">
        <v>135</v>
      </c>
    </row>
    <row r="157" spans="2:65" s="12" customFormat="1" ht="12">
      <c r="B157" s="142"/>
      <c r="D157" s="140" t="s">
        <v>141</v>
      </c>
      <c r="E157" s="143" t="s">
        <v>21</v>
      </c>
      <c r="F157" s="144" t="s">
        <v>234</v>
      </c>
      <c r="H157" s="145">
        <v>56.58</v>
      </c>
      <c r="I157" s="146"/>
      <c r="L157" s="142"/>
      <c r="M157" s="147"/>
      <c r="T157" s="148"/>
      <c r="AT157" s="143" t="s">
        <v>141</v>
      </c>
      <c r="AU157" s="143" t="s">
        <v>135</v>
      </c>
      <c r="AV157" s="12" t="s">
        <v>135</v>
      </c>
      <c r="AW157" s="12" t="s">
        <v>34</v>
      </c>
      <c r="AX157" s="12" t="s">
        <v>74</v>
      </c>
      <c r="AY157" s="143" t="s">
        <v>128</v>
      </c>
    </row>
    <row r="158" spans="2:65" s="13" customFormat="1" ht="12">
      <c r="B158" s="149"/>
      <c r="D158" s="140" t="s">
        <v>141</v>
      </c>
      <c r="E158" s="150" t="s">
        <v>21</v>
      </c>
      <c r="F158" s="151" t="s">
        <v>144</v>
      </c>
      <c r="H158" s="152">
        <v>56.58</v>
      </c>
      <c r="I158" s="153"/>
      <c r="L158" s="149"/>
      <c r="M158" s="154"/>
      <c r="T158" s="155"/>
      <c r="AT158" s="150" t="s">
        <v>141</v>
      </c>
      <c r="AU158" s="150" t="s">
        <v>135</v>
      </c>
      <c r="AV158" s="13" t="s">
        <v>134</v>
      </c>
      <c r="AW158" s="13" t="s">
        <v>34</v>
      </c>
      <c r="AX158" s="13" t="s">
        <v>79</v>
      </c>
      <c r="AY158" s="150" t="s">
        <v>128</v>
      </c>
    </row>
    <row r="159" spans="2:65" s="1" customFormat="1" ht="44.25" customHeight="1">
      <c r="B159" s="31"/>
      <c r="C159" s="122" t="s">
        <v>235</v>
      </c>
      <c r="D159" s="122" t="s">
        <v>130</v>
      </c>
      <c r="E159" s="123" t="s">
        <v>236</v>
      </c>
      <c r="F159" s="124" t="s">
        <v>237</v>
      </c>
      <c r="G159" s="125" t="s">
        <v>179</v>
      </c>
      <c r="H159" s="126">
        <v>104.80500000000001</v>
      </c>
      <c r="I159" s="127"/>
      <c r="J159" s="128">
        <f>ROUND(I159*H159,2)</f>
        <v>0</v>
      </c>
      <c r="K159" s="129"/>
      <c r="L159" s="31"/>
      <c r="M159" s="130" t="s">
        <v>21</v>
      </c>
      <c r="N159" s="131" t="s">
        <v>46</v>
      </c>
      <c r="P159" s="132">
        <f>O159*H159</f>
        <v>0</v>
      </c>
      <c r="Q159" s="132">
        <v>1.8380000000000001E-2</v>
      </c>
      <c r="R159" s="132">
        <f>Q159*H159</f>
        <v>1.9263159000000001</v>
      </c>
      <c r="S159" s="132">
        <v>0</v>
      </c>
      <c r="T159" s="133">
        <f>S159*H159</f>
        <v>0</v>
      </c>
      <c r="AR159" s="134" t="s">
        <v>134</v>
      </c>
      <c r="AT159" s="134" t="s">
        <v>130</v>
      </c>
      <c r="AU159" s="134" t="s">
        <v>135</v>
      </c>
      <c r="AY159" s="16" t="s">
        <v>128</v>
      </c>
      <c r="BE159" s="135">
        <f>IF(N159="základní",J159,0)</f>
        <v>0</v>
      </c>
      <c r="BF159" s="135">
        <f>IF(N159="snížená",J159,0)</f>
        <v>0</v>
      </c>
      <c r="BG159" s="135">
        <f>IF(N159="zákl. přenesená",J159,0)</f>
        <v>0</v>
      </c>
      <c r="BH159" s="135">
        <f>IF(N159="sníž. přenesená",J159,0)</f>
        <v>0</v>
      </c>
      <c r="BI159" s="135">
        <f>IF(N159="nulová",J159,0)</f>
        <v>0</v>
      </c>
      <c r="BJ159" s="16" t="s">
        <v>135</v>
      </c>
      <c r="BK159" s="135">
        <f>ROUND(I159*H159,2)</f>
        <v>0</v>
      </c>
      <c r="BL159" s="16" t="s">
        <v>134</v>
      </c>
      <c r="BM159" s="134" t="s">
        <v>238</v>
      </c>
    </row>
    <row r="160" spans="2:65" s="1" customFormat="1" ht="11">
      <c r="B160" s="31"/>
      <c r="D160" s="136" t="s">
        <v>137</v>
      </c>
      <c r="F160" s="137" t="s">
        <v>239</v>
      </c>
      <c r="I160" s="138"/>
      <c r="L160" s="31"/>
      <c r="M160" s="139"/>
      <c r="T160" s="52"/>
      <c r="AT160" s="16" t="s">
        <v>137</v>
      </c>
      <c r="AU160" s="16" t="s">
        <v>135</v>
      </c>
    </row>
    <row r="161" spans="2:65" s="1" customFormat="1" ht="24">
      <c r="B161" s="31"/>
      <c r="D161" s="140" t="s">
        <v>139</v>
      </c>
      <c r="F161" s="141" t="s">
        <v>240</v>
      </c>
      <c r="I161" s="138"/>
      <c r="L161" s="31"/>
      <c r="M161" s="139"/>
      <c r="T161" s="52"/>
      <c r="AT161" s="16" t="s">
        <v>139</v>
      </c>
      <c r="AU161" s="16" t="s">
        <v>135</v>
      </c>
    </row>
    <row r="162" spans="2:65" s="1" customFormat="1" ht="44.25" customHeight="1">
      <c r="B162" s="31"/>
      <c r="C162" s="122" t="s">
        <v>241</v>
      </c>
      <c r="D162" s="122" t="s">
        <v>130</v>
      </c>
      <c r="E162" s="123" t="s">
        <v>236</v>
      </c>
      <c r="F162" s="124" t="s">
        <v>237</v>
      </c>
      <c r="G162" s="125" t="s">
        <v>179</v>
      </c>
      <c r="H162" s="126">
        <v>56.58</v>
      </c>
      <c r="I162" s="127"/>
      <c r="J162" s="128">
        <f>ROUND(I162*H162,2)</f>
        <v>0</v>
      </c>
      <c r="K162" s="129"/>
      <c r="L162" s="31"/>
      <c r="M162" s="130" t="s">
        <v>21</v>
      </c>
      <c r="N162" s="131" t="s">
        <v>46</v>
      </c>
      <c r="P162" s="132">
        <f>O162*H162</f>
        <v>0</v>
      </c>
      <c r="Q162" s="132">
        <v>1.8380000000000001E-2</v>
      </c>
      <c r="R162" s="132">
        <f>Q162*H162</f>
        <v>1.0399404000000001</v>
      </c>
      <c r="S162" s="132">
        <v>0</v>
      </c>
      <c r="T162" s="133">
        <f>S162*H162</f>
        <v>0</v>
      </c>
      <c r="AR162" s="134" t="s">
        <v>134</v>
      </c>
      <c r="AT162" s="134" t="s">
        <v>130</v>
      </c>
      <c r="AU162" s="134" t="s">
        <v>135</v>
      </c>
      <c r="AY162" s="16" t="s">
        <v>128</v>
      </c>
      <c r="BE162" s="135">
        <f>IF(N162="základní",J162,0)</f>
        <v>0</v>
      </c>
      <c r="BF162" s="135">
        <f>IF(N162="snížená",J162,0)</f>
        <v>0</v>
      </c>
      <c r="BG162" s="135">
        <f>IF(N162="zákl. přenesená",J162,0)</f>
        <v>0</v>
      </c>
      <c r="BH162" s="135">
        <f>IF(N162="sníž. přenesená",J162,0)</f>
        <v>0</v>
      </c>
      <c r="BI162" s="135">
        <f>IF(N162="nulová",J162,0)</f>
        <v>0</v>
      </c>
      <c r="BJ162" s="16" t="s">
        <v>135</v>
      </c>
      <c r="BK162" s="135">
        <f>ROUND(I162*H162,2)</f>
        <v>0</v>
      </c>
      <c r="BL162" s="16" t="s">
        <v>134</v>
      </c>
      <c r="BM162" s="134" t="s">
        <v>242</v>
      </c>
    </row>
    <row r="163" spans="2:65" s="1" customFormat="1" ht="11">
      <c r="B163" s="31"/>
      <c r="D163" s="136" t="s">
        <v>137</v>
      </c>
      <c r="F163" s="137" t="s">
        <v>239</v>
      </c>
      <c r="I163" s="138"/>
      <c r="L163" s="31"/>
      <c r="M163" s="139"/>
      <c r="T163" s="52"/>
      <c r="AT163" s="16" t="s">
        <v>137</v>
      </c>
      <c r="AU163" s="16" t="s">
        <v>135</v>
      </c>
    </row>
    <row r="164" spans="2:65" s="1" customFormat="1" ht="24">
      <c r="B164" s="31"/>
      <c r="D164" s="140" t="s">
        <v>139</v>
      </c>
      <c r="F164" s="141" t="s">
        <v>243</v>
      </c>
      <c r="I164" s="138"/>
      <c r="L164" s="31"/>
      <c r="M164" s="139"/>
      <c r="T164" s="52"/>
      <c r="AT164" s="16" t="s">
        <v>139</v>
      </c>
      <c r="AU164" s="16" t="s">
        <v>135</v>
      </c>
    </row>
    <row r="165" spans="2:65" s="1" customFormat="1" ht="24.25" customHeight="1">
      <c r="B165" s="31"/>
      <c r="C165" s="122" t="s">
        <v>244</v>
      </c>
      <c r="D165" s="122" t="s">
        <v>130</v>
      </c>
      <c r="E165" s="123" t="s">
        <v>245</v>
      </c>
      <c r="F165" s="124" t="s">
        <v>246</v>
      </c>
      <c r="G165" s="125" t="s">
        <v>247</v>
      </c>
      <c r="H165" s="126">
        <v>134.4</v>
      </c>
      <c r="I165" s="127"/>
      <c r="J165" s="128">
        <f>ROUND(I165*H165,2)</f>
        <v>0</v>
      </c>
      <c r="K165" s="129"/>
      <c r="L165" s="31"/>
      <c r="M165" s="130" t="s">
        <v>21</v>
      </c>
      <c r="N165" s="131" t="s">
        <v>46</v>
      </c>
      <c r="P165" s="132">
        <f>O165*H165</f>
        <v>0</v>
      </c>
      <c r="Q165" s="132">
        <v>1.5E-3</v>
      </c>
      <c r="R165" s="132">
        <f>Q165*H165</f>
        <v>0.2016</v>
      </c>
      <c r="S165" s="132">
        <v>0</v>
      </c>
      <c r="T165" s="133">
        <f>S165*H165</f>
        <v>0</v>
      </c>
      <c r="AR165" s="134" t="s">
        <v>134</v>
      </c>
      <c r="AT165" s="134" t="s">
        <v>130</v>
      </c>
      <c r="AU165" s="134" t="s">
        <v>135</v>
      </c>
      <c r="AY165" s="16" t="s">
        <v>128</v>
      </c>
      <c r="BE165" s="135">
        <f>IF(N165="základní",J165,0)</f>
        <v>0</v>
      </c>
      <c r="BF165" s="135">
        <f>IF(N165="snížená",J165,0)</f>
        <v>0</v>
      </c>
      <c r="BG165" s="135">
        <f>IF(N165="zákl. přenesená",J165,0)</f>
        <v>0</v>
      </c>
      <c r="BH165" s="135">
        <f>IF(N165="sníž. přenesená",J165,0)</f>
        <v>0</v>
      </c>
      <c r="BI165" s="135">
        <f>IF(N165="nulová",J165,0)</f>
        <v>0</v>
      </c>
      <c r="BJ165" s="16" t="s">
        <v>135</v>
      </c>
      <c r="BK165" s="135">
        <f>ROUND(I165*H165,2)</f>
        <v>0</v>
      </c>
      <c r="BL165" s="16" t="s">
        <v>134</v>
      </c>
      <c r="BM165" s="134" t="s">
        <v>248</v>
      </c>
    </row>
    <row r="166" spans="2:65" s="1" customFormat="1" ht="11">
      <c r="B166" s="31"/>
      <c r="D166" s="136" t="s">
        <v>137</v>
      </c>
      <c r="F166" s="137" t="s">
        <v>249</v>
      </c>
      <c r="I166" s="138"/>
      <c r="L166" s="31"/>
      <c r="M166" s="139"/>
      <c r="T166" s="52"/>
      <c r="AT166" s="16" t="s">
        <v>137</v>
      </c>
      <c r="AU166" s="16" t="s">
        <v>135</v>
      </c>
    </row>
    <row r="167" spans="2:65" s="12" customFormat="1" ht="12">
      <c r="B167" s="142"/>
      <c r="D167" s="140" t="s">
        <v>141</v>
      </c>
      <c r="E167" s="143" t="s">
        <v>21</v>
      </c>
      <c r="F167" s="144" t="s">
        <v>250</v>
      </c>
      <c r="H167" s="145">
        <v>134.4</v>
      </c>
      <c r="I167" s="146"/>
      <c r="L167" s="142"/>
      <c r="M167" s="147"/>
      <c r="T167" s="148"/>
      <c r="AT167" s="143" t="s">
        <v>141</v>
      </c>
      <c r="AU167" s="143" t="s">
        <v>135</v>
      </c>
      <c r="AV167" s="12" t="s">
        <v>135</v>
      </c>
      <c r="AW167" s="12" t="s">
        <v>34</v>
      </c>
      <c r="AX167" s="12" t="s">
        <v>74</v>
      </c>
      <c r="AY167" s="143" t="s">
        <v>128</v>
      </c>
    </row>
    <row r="168" spans="2:65" s="13" customFormat="1" ht="12">
      <c r="B168" s="149"/>
      <c r="D168" s="140" t="s">
        <v>141</v>
      </c>
      <c r="E168" s="150" t="s">
        <v>21</v>
      </c>
      <c r="F168" s="151" t="s">
        <v>144</v>
      </c>
      <c r="H168" s="152">
        <v>134.4</v>
      </c>
      <c r="I168" s="153"/>
      <c r="L168" s="149"/>
      <c r="M168" s="154"/>
      <c r="T168" s="155"/>
      <c r="AT168" s="150" t="s">
        <v>141</v>
      </c>
      <c r="AU168" s="150" t="s">
        <v>135</v>
      </c>
      <c r="AV168" s="13" t="s">
        <v>134</v>
      </c>
      <c r="AW168" s="13" t="s">
        <v>34</v>
      </c>
      <c r="AX168" s="13" t="s">
        <v>79</v>
      </c>
      <c r="AY168" s="150" t="s">
        <v>128</v>
      </c>
    </row>
    <row r="169" spans="2:65" s="1" customFormat="1" ht="24.25" customHeight="1">
      <c r="B169" s="31"/>
      <c r="C169" s="122" t="s">
        <v>7</v>
      </c>
      <c r="D169" s="122" t="s">
        <v>130</v>
      </c>
      <c r="E169" s="123" t="s">
        <v>251</v>
      </c>
      <c r="F169" s="124" t="s">
        <v>252</v>
      </c>
      <c r="G169" s="125" t="s">
        <v>179</v>
      </c>
      <c r="H169" s="126">
        <v>38</v>
      </c>
      <c r="I169" s="127"/>
      <c r="J169" s="128">
        <f>ROUND(I169*H169,2)</f>
        <v>0</v>
      </c>
      <c r="K169" s="129"/>
      <c r="L169" s="31"/>
      <c r="M169" s="130" t="s">
        <v>21</v>
      </c>
      <c r="N169" s="131" t="s">
        <v>46</v>
      </c>
      <c r="P169" s="132">
        <f>O169*H169</f>
        <v>0</v>
      </c>
      <c r="Q169" s="132">
        <v>1.3999999999999999E-4</v>
      </c>
      <c r="R169" s="132">
        <f>Q169*H169</f>
        <v>5.3199999999999992E-3</v>
      </c>
      <c r="S169" s="132">
        <v>0</v>
      </c>
      <c r="T169" s="133">
        <f>S169*H169</f>
        <v>0</v>
      </c>
      <c r="AR169" s="134" t="s">
        <v>134</v>
      </c>
      <c r="AT169" s="134" t="s">
        <v>130</v>
      </c>
      <c r="AU169" s="134" t="s">
        <v>135</v>
      </c>
      <c r="AY169" s="16" t="s">
        <v>128</v>
      </c>
      <c r="BE169" s="135">
        <f>IF(N169="základní",J169,0)</f>
        <v>0</v>
      </c>
      <c r="BF169" s="135">
        <f>IF(N169="snížená",J169,0)</f>
        <v>0</v>
      </c>
      <c r="BG169" s="135">
        <f>IF(N169="zákl. přenesená",J169,0)</f>
        <v>0</v>
      </c>
      <c r="BH169" s="135">
        <f>IF(N169="sníž. přenesená",J169,0)</f>
        <v>0</v>
      </c>
      <c r="BI169" s="135">
        <f>IF(N169="nulová",J169,0)</f>
        <v>0</v>
      </c>
      <c r="BJ169" s="16" t="s">
        <v>135</v>
      </c>
      <c r="BK169" s="135">
        <f>ROUND(I169*H169,2)</f>
        <v>0</v>
      </c>
      <c r="BL169" s="16" t="s">
        <v>134</v>
      </c>
      <c r="BM169" s="134" t="s">
        <v>253</v>
      </c>
    </row>
    <row r="170" spans="2:65" s="1" customFormat="1" ht="11">
      <c r="B170" s="31"/>
      <c r="D170" s="136" t="s">
        <v>137</v>
      </c>
      <c r="F170" s="137" t="s">
        <v>254</v>
      </c>
      <c r="I170" s="138"/>
      <c r="L170" s="31"/>
      <c r="M170" s="139"/>
      <c r="T170" s="52"/>
      <c r="AT170" s="16" t="s">
        <v>137</v>
      </c>
      <c r="AU170" s="16" t="s">
        <v>135</v>
      </c>
    </row>
    <row r="171" spans="2:65" s="1" customFormat="1" ht="76.25" customHeight="1">
      <c r="B171" s="31"/>
      <c r="C171" s="122" t="s">
        <v>255</v>
      </c>
      <c r="D171" s="122" t="s">
        <v>130</v>
      </c>
      <c r="E171" s="123" t="s">
        <v>256</v>
      </c>
      <c r="F171" s="124" t="s">
        <v>257</v>
      </c>
      <c r="G171" s="125" t="s">
        <v>179</v>
      </c>
      <c r="H171" s="126">
        <v>38</v>
      </c>
      <c r="I171" s="127"/>
      <c r="J171" s="128">
        <f>ROUND(I171*H171,2)</f>
        <v>0</v>
      </c>
      <c r="K171" s="129"/>
      <c r="L171" s="31"/>
      <c r="M171" s="130" t="s">
        <v>21</v>
      </c>
      <c r="N171" s="131" t="s">
        <v>46</v>
      </c>
      <c r="P171" s="132">
        <f>O171*H171</f>
        <v>0</v>
      </c>
      <c r="Q171" s="132">
        <v>1.1390000000000001E-2</v>
      </c>
      <c r="R171" s="132">
        <f>Q171*H171</f>
        <v>0.43282000000000004</v>
      </c>
      <c r="S171" s="132">
        <v>0</v>
      </c>
      <c r="T171" s="133">
        <f>S171*H171</f>
        <v>0</v>
      </c>
      <c r="AR171" s="134" t="s">
        <v>134</v>
      </c>
      <c r="AT171" s="134" t="s">
        <v>130</v>
      </c>
      <c r="AU171" s="134" t="s">
        <v>135</v>
      </c>
      <c r="AY171" s="16" t="s">
        <v>128</v>
      </c>
      <c r="BE171" s="135">
        <f>IF(N171="základní",J171,0)</f>
        <v>0</v>
      </c>
      <c r="BF171" s="135">
        <f>IF(N171="snížená",J171,0)</f>
        <v>0</v>
      </c>
      <c r="BG171" s="135">
        <f>IF(N171="zákl. přenesená",J171,0)</f>
        <v>0</v>
      </c>
      <c r="BH171" s="135">
        <f>IF(N171="sníž. přenesená",J171,0)</f>
        <v>0</v>
      </c>
      <c r="BI171" s="135">
        <f>IF(N171="nulová",J171,0)</f>
        <v>0</v>
      </c>
      <c r="BJ171" s="16" t="s">
        <v>135</v>
      </c>
      <c r="BK171" s="135">
        <f>ROUND(I171*H171,2)</f>
        <v>0</v>
      </c>
      <c r="BL171" s="16" t="s">
        <v>134</v>
      </c>
      <c r="BM171" s="134" t="s">
        <v>258</v>
      </c>
    </row>
    <row r="172" spans="2:65" s="1" customFormat="1" ht="11">
      <c r="B172" s="31"/>
      <c r="D172" s="136" t="s">
        <v>137</v>
      </c>
      <c r="F172" s="137" t="s">
        <v>259</v>
      </c>
      <c r="I172" s="138"/>
      <c r="L172" s="31"/>
      <c r="M172" s="139"/>
      <c r="T172" s="52"/>
      <c r="AT172" s="16" t="s">
        <v>137</v>
      </c>
      <c r="AU172" s="16" t="s">
        <v>135</v>
      </c>
    </row>
    <row r="173" spans="2:65" s="1" customFormat="1" ht="24">
      <c r="B173" s="31"/>
      <c r="D173" s="140" t="s">
        <v>139</v>
      </c>
      <c r="F173" s="141" t="s">
        <v>260</v>
      </c>
      <c r="I173" s="138"/>
      <c r="L173" s="31"/>
      <c r="M173" s="139"/>
      <c r="T173" s="52"/>
      <c r="AT173" s="16" t="s">
        <v>139</v>
      </c>
      <c r="AU173" s="16" t="s">
        <v>135</v>
      </c>
    </row>
    <row r="174" spans="2:65" s="12" customFormat="1" ht="12">
      <c r="B174" s="142"/>
      <c r="D174" s="140" t="s">
        <v>141</v>
      </c>
      <c r="E174" s="143" t="s">
        <v>21</v>
      </c>
      <c r="F174" s="144" t="s">
        <v>261</v>
      </c>
      <c r="H174" s="145">
        <v>38</v>
      </c>
      <c r="I174" s="146"/>
      <c r="L174" s="142"/>
      <c r="M174" s="147"/>
      <c r="T174" s="148"/>
      <c r="AT174" s="143" t="s">
        <v>141</v>
      </c>
      <c r="AU174" s="143" t="s">
        <v>135</v>
      </c>
      <c r="AV174" s="12" t="s">
        <v>135</v>
      </c>
      <c r="AW174" s="12" t="s">
        <v>34</v>
      </c>
      <c r="AX174" s="12" t="s">
        <v>74</v>
      </c>
      <c r="AY174" s="143" t="s">
        <v>128</v>
      </c>
    </row>
    <row r="175" spans="2:65" s="13" customFormat="1" ht="12">
      <c r="B175" s="149"/>
      <c r="D175" s="140" t="s">
        <v>141</v>
      </c>
      <c r="E175" s="150" t="s">
        <v>21</v>
      </c>
      <c r="F175" s="151" t="s">
        <v>144</v>
      </c>
      <c r="H175" s="152">
        <v>38</v>
      </c>
      <c r="I175" s="153"/>
      <c r="L175" s="149"/>
      <c r="M175" s="154"/>
      <c r="T175" s="155"/>
      <c r="AT175" s="150" t="s">
        <v>141</v>
      </c>
      <c r="AU175" s="150" t="s">
        <v>135</v>
      </c>
      <c r="AV175" s="13" t="s">
        <v>134</v>
      </c>
      <c r="AW175" s="13" t="s">
        <v>34</v>
      </c>
      <c r="AX175" s="13" t="s">
        <v>79</v>
      </c>
      <c r="AY175" s="150" t="s">
        <v>128</v>
      </c>
    </row>
    <row r="176" spans="2:65" s="1" customFormat="1" ht="24.25" customHeight="1">
      <c r="B176" s="31"/>
      <c r="C176" s="156" t="s">
        <v>262</v>
      </c>
      <c r="D176" s="156" t="s">
        <v>184</v>
      </c>
      <c r="E176" s="157" t="s">
        <v>263</v>
      </c>
      <c r="F176" s="158" t="s">
        <v>264</v>
      </c>
      <c r="G176" s="159" t="s">
        <v>179</v>
      </c>
      <c r="H176" s="160">
        <v>39.9</v>
      </c>
      <c r="I176" s="161"/>
      <c r="J176" s="162">
        <f>ROUND(I176*H176,2)</f>
        <v>0</v>
      </c>
      <c r="K176" s="163"/>
      <c r="L176" s="164"/>
      <c r="M176" s="165" t="s">
        <v>21</v>
      </c>
      <c r="N176" s="166" t="s">
        <v>46</v>
      </c>
      <c r="P176" s="132">
        <f>O176*H176</f>
        <v>0</v>
      </c>
      <c r="Q176" s="132">
        <v>4.7999999999999996E-3</v>
      </c>
      <c r="R176" s="132">
        <f>Q176*H176</f>
        <v>0.19151999999999997</v>
      </c>
      <c r="S176" s="132">
        <v>0</v>
      </c>
      <c r="T176" s="133">
        <f>S176*H176</f>
        <v>0</v>
      </c>
      <c r="AR176" s="134" t="s">
        <v>176</v>
      </c>
      <c r="AT176" s="134" t="s">
        <v>184</v>
      </c>
      <c r="AU176" s="134" t="s">
        <v>135</v>
      </c>
      <c r="AY176" s="16" t="s">
        <v>128</v>
      </c>
      <c r="BE176" s="135">
        <f>IF(N176="základní",J176,0)</f>
        <v>0</v>
      </c>
      <c r="BF176" s="135">
        <f>IF(N176="snížená",J176,0)</f>
        <v>0</v>
      </c>
      <c r="BG176" s="135">
        <f>IF(N176="zákl. přenesená",J176,0)</f>
        <v>0</v>
      </c>
      <c r="BH176" s="135">
        <f>IF(N176="sníž. přenesená",J176,0)</f>
        <v>0</v>
      </c>
      <c r="BI176" s="135">
        <f>IF(N176="nulová",J176,0)</f>
        <v>0</v>
      </c>
      <c r="BJ176" s="16" t="s">
        <v>135</v>
      </c>
      <c r="BK176" s="135">
        <f>ROUND(I176*H176,2)</f>
        <v>0</v>
      </c>
      <c r="BL176" s="16" t="s">
        <v>134</v>
      </c>
      <c r="BM176" s="134" t="s">
        <v>265</v>
      </c>
    </row>
    <row r="177" spans="2:65" s="12" customFormat="1" ht="12">
      <c r="B177" s="142"/>
      <c r="D177" s="140" t="s">
        <v>141</v>
      </c>
      <c r="F177" s="144" t="s">
        <v>266</v>
      </c>
      <c r="H177" s="145">
        <v>39.9</v>
      </c>
      <c r="I177" s="146"/>
      <c r="L177" s="142"/>
      <c r="M177" s="147"/>
      <c r="T177" s="148"/>
      <c r="AT177" s="143" t="s">
        <v>141</v>
      </c>
      <c r="AU177" s="143" t="s">
        <v>135</v>
      </c>
      <c r="AV177" s="12" t="s">
        <v>135</v>
      </c>
      <c r="AW177" s="12" t="s">
        <v>4</v>
      </c>
      <c r="AX177" s="12" t="s">
        <v>79</v>
      </c>
      <c r="AY177" s="143" t="s">
        <v>128</v>
      </c>
    </row>
    <row r="178" spans="2:65" s="1" customFormat="1" ht="78" customHeight="1">
      <c r="B178" s="31"/>
      <c r="C178" s="122" t="s">
        <v>267</v>
      </c>
      <c r="D178" s="122" t="s">
        <v>130</v>
      </c>
      <c r="E178" s="123" t="s">
        <v>268</v>
      </c>
      <c r="F178" s="124" t="s">
        <v>269</v>
      </c>
      <c r="G178" s="125" t="s">
        <v>179</v>
      </c>
      <c r="H178" s="126">
        <v>132</v>
      </c>
      <c r="I178" s="127"/>
      <c r="J178" s="128">
        <f>ROUND(I178*H178,2)</f>
        <v>0</v>
      </c>
      <c r="K178" s="129"/>
      <c r="L178" s="31"/>
      <c r="M178" s="130" t="s">
        <v>21</v>
      </c>
      <c r="N178" s="131" t="s">
        <v>46</v>
      </c>
      <c r="P178" s="132">
        <f>O178*H178</f>
        <v>0</v>
      </c>
      <c r="Q178" s="132">
        <v>1.1390000000000001E-2</v>
      </c>
      <c r="R178" s="132">
        <f>Q178*H178</f>
        <v>1.5034800000000001</v>
      </c>
      <c r="S178" s="132">
        <v>0</v>
      </c>
      <c r="T178" s="133">
        <f>S178*H178</f>
        <v>0</v>
      </c>
      <c r="AR178" s="134" t="s">
        <v>134</v>
      </c>
      <c r="AT178" s="134" t="s">
        <v>130</v>
      </c>
      <c r="AU178" s="134" t="s">
        <v>135</v>
      </c>
      <c r="AY178" s="16" t="s">
        <v>128</v>
      </c>
      <c r="BE178" s="135">
        <f>IF(N178="základní",J178,0)</f>
        <v>0</v>
      </c>
      <c r="BF178" s="135">
        <f>IF(N178="snížená",J178,0)</f>
        <v>0</v>
      </c>
      <c r="BG178" s="135">
        <f>IF(N178="zákl. přenesená",J178,0)</f>
        <v>0</v>
      </c>
      <c r="BH178" s="135">
        <f>IF(N178="sníž. přenesená",J178,0)</f>
        <v>0</v>
      </c>
      <c r="BI178" s="135">
        <f>IF(N178="nulová",J178,0)</f>
        <v>0</v>
      </c>
      <c r="BJ178" s="16" t="s">
        <v>135</v>
      </c>
      <c r="BK178" s="135">
        <f>ROUND(I178*H178,2)</f>
        <v>0</v>
      </c>
      <c r="BL178" s="16" t="s">
        <v>134</v>
      </c>
      <c r="BM178" s="134" t="s">
        <v>270</v>
      </c>
    </row>
    <row r="179" spans="2:65" s="1" customFormat="1" ht="11">
      <c r="B179" s="31"/>
      <c r="D179" s="136" t="s">
        <v>137</v>
      </c>
      <c r="F179" s="137" t="s">
        <v>271</v>
      </c>
      <c r="I179" s="138"/>
      <c r="L179" s="31"/>
      <c r="M179" s="139"/>
      <c r="T179" s="52"/>
      <c r="AT179" s="16" t="s">
        <v>137</v>
      </c>
      <c r="AU179" s="16" t="s">
        <v>135</v>
      </c>
    </row>
    <row r="180" spans="2:65" s="1" customFormat="1" ht="24">
      <c r="B180" s="31"/>
      <c r="D180" s="140" t="s">
        <v>139</v>
      </c>
      <c r="F180" s="141" t="s">
        <v>272</v>
      </c>
      <c r="I180" s="138"/>
      <c r="L180" s="31"/>
      <c r="M180" s="139"/>
      <c r="T180" s="52"/>
      <c r="AT180" s="16" t="s">
        <v>139</v>
      </c>
      <c r="AU180" s="16" t="s">
        <v>135</v>
      </c>
    </row>
    <row r="181" spans="2:65" s="1" customFormat="1" ht="24.25" customHeight="1">
      <c r="B181" s="31"/>
      <c r="C181" s="156" t="s">
        <v>273</v>
      </c>
      <c r="D181" s="156" t="s">
        <v>184</v>
      </c>
      <c r="E181" s="157" t="s">
        <v>274</v>
      </c>
      <c r="F181" s="158" t="s">
        <v>275</v>
      </c>
      <c r="G181" s="159" t="s">
        <v>179</v>
      </c>
      <c r="H181" s="160">
        <v>138.6</v>
      </c>
      <c r="I181" s="161"/>
      <c r="J181" s="162">
        <f>ROUND(I181*H181,2)</f>
        <v>0</v>
      </c>
      <c r="K181" s="163"/>
      <c r="L181" s="164"/>
      <c r="M181" s="165" t="s">
        <v>21</v>
      </c>
      <c r="N181" s="166" t="s">
        <v>46</v>
      </c>
      <c r="P181" s="132">
        <f>O181*H181</f>
        <v>0</v>
      </c>
      <c r="Q181" s="132">
        <v>6.0000000000000001E-3</v>
      </c>
      <c r="R181" s="132">
        <f>Q181*H181</f>
        <v>0.83160000000000001</v>
      </c>
      <c r="S181" s="132">
        <v>0</v>
      </c>
      <c r="T181" s="133">
        <f>S181*H181</f>
        <v>0</v>
      </c>
      <c r="AR181" s="134" t="s">
        <v>176</v>
      </c>
      <c r="AT181" s="134" t="s">
        <v>184</v>
      </c>
      <c r="AU181" s="134" t="s">
        <v>135</v>
      </c>
      <c r="AY181" s="16" t="s">
        <v>128</v>
      </c>
      <c r="BE181" s="135">
        <f>IF(N181="základní",J181,0)</f>
        <v>0</v>
      </c>
      <c r="BF181" s="135">
        <f>IF(N181="snížená",J181,0)</f>
        <v>0</v>
      </c>
      <c r="BG181" s="135">
        <f>IF(N181="zákl. přenesená",J181,0)</f>
        <v>0</v>
      </c>
      <c r="BH181" s="135">
        <f>IF(N181="sníž. přenesená",J181,0)</f>
        <v>0</v>
      </c>
      <c r="BI181" s="135">
        <f>IF(N181="nulová",J181,0)</f>
        <v>0</v>
      </c>
      <c r="BJ181" s="16" t="s">
        <v>135</v>
      </c>
      <c r="BK181" s="135">
        <f>ROUND(I181*H181,2)</f>
        <v>0</v>
      </c>
      <c r="BL181" s="16" t="s">
        <v>134</v>
      </c>
      <c r="BM181" s="134" t="s">
        <v>276</v>
      </c>
    </row>
    <row r="182" spans="2:65" s="12" customFormat="1" ht="12">
      <c r="B182" s="142"/>
      <c r="D182" s="140" t="s">
        <v>141</v>
      </c>
      <c r="F182" s="144" t="s">
        <v>277</v>
      </c>
      <c r="H182" s="145">
        <v>138.6</v>
      </c>
      <c r="I182" s="146"/>
      <c r="L182" s="142"/>
      <c r="M182" s="147"/>
      <c r="T182" s="148"/>
      <c r="AT182" s="143" t="s">
        <v>141</v>
      </c>
      <c r="AU182" s="143" t="s">
        <v>135</v>
      </c>
      <c r="AV182" s="12" t="s">
        <v>135</v>
      </c>
      <c r="AW182" s="12" t="s">
        <v>4</v>
      </c>
      <c r="AX182" s="12" t="s">
        <v>79</v>
      </c>
      <c r="AY182" s="143" t="s">
        <v>128</v>
      </c>
    </row>
    <row r="183" spans="2:65" s="1" customFormat="1" ht="37.75" customHeight="1">
      <c r="B183" s="31"/>
      <c r="C183" s="122" t="s">
        <v>278</v>
      </c>
      <c r="D183" s="122" t="s">
        <v>130</v>
      </c>
      <c r="E183" s="123" t="s">
        <v>279</v>
      </c>
      <c r="F183" s="124" t="s">
        <v>280</v>
      </c>
      <c r="G183" s="125" t="s">
        <v>179</v>
      </c>
      <c r="H183" s="126">
        <v>38</v>
      </c>
      <c r="I183" s="127"/>
      <c r="J183" s="128">
        <f>ROUND(I183*H183,2)</f>
        <v>0</v>
      </c>
      <c r="K183" s="129"/>
      <c r="L183" s="31"/>
      <c r="M183" s="130" t="s">
        <v>21</v>
      </c>
      <c r="N183" s="131" t="s">
        <v>46</v>
      </c>
      <c r="P183" s="132">
        <f>O183*H183</f>
        <v>0</v>
      </c>
      <c r="Q183" s="132">
        <v>3.798E-2</v>
      </c>
      <c r="R183" s="132">
        <f>Q183*H183</f>
        <v>1.4432400000000001</v>
      </c>
      <c r="S183" s="132">
        <v>0</v>
      </c>
      <c r="T183" s="133">
        <f>S183*H183</f>
        <v>0</v>
      </c>
      <c r="AR183" s="134" t="s">
        <v>134</v>
      </c>
      <c r="AT183" s="134" t="s">
        <v>130</v>
      </c>
      <c r="AU183" s="134" t="s">
        <v>135</v>
      </c>
      <c r="AY183" s="16" t="s">
        <v>128</v>
      </c>
      <c r="BE183" s="135">
        <f>IF(N183="základní",J183,0)</f>
        <v>0</v>
      </c>
      <c r="BF183" s="135">
        <f>IF(N183="snížená",J183,0)</f>
        <v>0</v>
      </c>
      <c r="BG183" s="135">
        <f>IF(N183="zákl. přenesená",J183,0)</f>
        <v>0</v>
      </c>
      <c r="BH183" s="135">
        <f>IF(N183="sníž. přenesená",J183,0)</f>
        <v>0</v>
      </c>
      <c r="BI183" s="135">
        <f>IF(N183="nulová",J183,0)</f>
        <v>0</v>
      </c>
      <c r="BJ183" s="16" t="s">
        <v>135</v>
      </c>
      <c r="BK183" s="135">
        <f>ROUND(I183*H183,2)</f>
        <v>0</v>
      </c>
      <c r="BL183" s="16" t="s">
        <v>134</v>
      </c>
      <c r="BM183" s="134" t="s">
        <v>281</v>
      </c>
    </row>
    <row r="184" spans="2:65" s="1" customFormat="1" ht="11">
      <c r="B184" s="31"/>
      <c r="D184" s="136" t="s">
        <v>137</v>
      </c>
      <c r="F184" s="137" t="s">
        <v>282</v>
      </c>
      <c r="I184" s="138"/>
      <c r="L184" s="31"/>
      <c r="M184" s="139"/>
      <c r="T184" s="52"/>
      <c r="AT184" s="16" t="s">
        <v>137</v>
      </c>
      <c r="AU184" s="16" t="s">
        <v>135</v>
      </c>
    </row>
    <row r="185" spans="2:65" s="1" customFormat="1" ht="24">
      <c r="B185" s="31"/>
      <c r="D185" s="140" t="s">
        <v>139</v>
      </c>
      <c r="F185" s="141" t="s">
        <v>283</v>
      </c>
      <c r="I185" s="138"/>
      <c r="L185" s="31"/>
      <c r="M185" s="139"/>
      <c r="T185" s="52"/>
      <c r="AT185" s="16" t="s">
        <v>139</v>
      </c>
      <c r="AU185" s="16" t="s">
        <v>135</v>
      </c>
    </row>
    <row r="186" spans="2:65" s="12" customFormat="1" ht="12">
      <c r="B186" s="142"/>
      <c r="D186" s="140" t="s">
        <v>141</v>
      </c>
      <c r="E186" s="143" t="s">
        <v>21</v>
      </c>
      <c r="F186" s="144" t="s">
        <v>261</v>
      </c>
      <c r="H186" s="145">
        <v>38</v>
      </c>
      <c r="I186" s="146"/>
      <c r="L186" s="142"/>
      <c r="M186" s="147"/>
      <c r="T186" s="148"/>
      <c r="AT186" s="143" t="s">
        <v>141</v>
      </c>
      <c r="AU186" s="143" t="s">
        <v>135</v>
      </c>
      <c r="AV186" s="12" t="s">
        <v>135</v>
      </c>
      <c r="AW186" s="12" t="s">
        <v>34</v>
      </c>
      <c r="AX186" s="12" t="s">
        <v>74</v>
      </c>
      <c r="AY186" s="143" t="s">
        <v>128</v>
      </c>
    </row>
    <row r="187" spans="2:65" s="13" customFormat="1" ht="12">
      <c r="B187" s="149"/>
      <c r="D187" s="140" t="s">
        <v>141</v>
      </c>
      <c r="E187" s="150" t="s">
        <v>21</v>
      </c>
      <c r="F187" s="151" t="s">
        <v>144</v>
      </c>
      <c r="H187" s="152">
        <v>38</v>
      </c>
      <c r="I187" s="153"/>
      <c r="L187" s="149"/>
      <c r="M187" s="154"/>
      <c r="T187" s="155"/>
      <c r="AT187" s="150" t="s">
        <v>141</v>
      </c>
      <c r="AU187" s="150" t="s">
        <v>135</v>
      </c>
      <c r="AV187" s="13" t="s">
        <v>134</v>
      </c>
      <c r="AW187" s="13" t="s">
        <v>34</v>
      </c>
      <c r="AX187" s="13" t="s">
        <v>79</v>
      </c>
      <c r="AY187" s="150" t="s">
        <v>128</v>
      </c>
    </row>
    <row r="188" spans="2:65" s="1" customFormat="1" ht="37.75" customHeight="1">
      <c r="B188" s="31"/>
      <c r="C188" s="122" t="s">
        <v>284</v>
      </c>
      <c r="D188" s="122" t="s">
        <v>130</v>
      </c>
      <c r="E188" s="123" t="s">
        <v>285</v>
      </c>
      <c r="F188" s="124" t="s">
        <v>286</v>
      </c>
      <c r="G188" s="125" t="s">
        <v>179</v>
      </c>
      <c r="H188" s="126">
        <v>38</v>
      </c>
      <c r="I188" s="127"/>
      <c r="J188" s="128">
        <f>ROUND(I188*H188,2)</f>
        <v>0</v>
      </c>
      <c r="K188" s="129"/>
      <c r="L188" s="31"/>
      <c r="M188" s="130" t="s">
        <v>21</v>
      </c>
      <c r="N188" s="131" t="s">
        <v>46</v>
      </c>
      <c r="P188" s="132">
        <f>O188*H188</f>
        <v>0</v>
      </c>
      <c r="Q188" s="132">
        <v>2.8500000000000001E-3</v>
      </c>
      <c r="R188" s="132">
        <f>Q188*H188</f>
        <v>0.10830000000000001</v>
      </c>
      <c r="S188" s="132">
        <v>0</v>
      </c>
      <c r="T188" s="133">
        <f>S188*H188</f>
        <v>0</v>
      </c>
      <c r="AR188" s="134" t="s">
        <v>134</v>
      </c>
      <c r="AT188" s="134" t="s">
        <v>130</v>
      </c>
      <c r="AU188" s="134" t="s">
        <v>135</v>
      </c>
      <c r="AY188" s="16" t="s">
        <v>128</v>
      </c>
      <c r="BE188" s="135">
        <f>IF(N188="základní",J188,0)</f>
        <v>0</v>
      </c>
      <c r="BF188" s="135">
        <f>IF(N188="snížená",J188,0)</f>
        <v>0</v>
      </c>
      <c r="BG188" s="135">
        <f>IF(N188="zákl. přenesená",J188,0)</f>
        <v>0</v>
      </c>
      <c r="BH188" s="135">
        <f>IF(N188="sníž. přenesená",J188,0)</f>
        <v>0</v>
      </c>
      <c r="BI188" s="135">
        <f>IF(N188="nulová",J188,0)</f>
        <v>0</v>
      </c>
      <c r="BJ188" s="16" t="s">
        <v>135</v>
      </c>
      <c r="BK188" s="135">
        <f>ROUND(I188*H188,2)</f>
        <v>0</v>
      </c>
      <c r="BL188" s="16" t="s">
        <v>134</v>
      </c>
      <c r="BM188" s="134" t="s">
        <v>287</v>
      </c>
    </row>
    <row r="189" spans="2:65" s="1" customFormat="1" ht="11">
      <c r="B189" s="31"/>
      <c r="D189" s="136" t="s">
        <v>137</v>
      </c>
      <c r="F189" s="137" t="s">
        <v>288</v>
      </c>
      <c r="I189" s="138"/>
      <c r="L189" s="31"/>
      <c r="M189" s="139"/>
      <c r="T189" s="52"/>
      <c r="AT189" s="16" t="s">
        <v>137</v>
      </c>
      <c r="AU189" s="16" t="s">
        <v>135</v>
      </c>
    </row>
    <row r="190" spans="2:65" s="1" customFormat="1" ht="24.25" customHeight="1">
      <c r="B190" s="31"/>
      <c r="C190" s="122" t="s">
        <v>289</v>
      </c>
      <c r="D190" s="122" t="s">
        <v>130</v>
      </c>
      <c r="E190" s="123" t="s">
        <v>290</v>
      </c>
      <c r="F190" s="124" t="s">
        <v>291</v>
      </c>
      <c r="G190" s="125" t="s">
        <v>179</v>
      </c>
      <c r="H190" s="126">
        <v>1557.12</v>
      </c>
      <c r="I190" s="127"/>
      <c r="J190" s="128">
        <f>ROUND(I190*H190,2)</f>
        <v>0</v>
      </c>
      <c r="K190" s="129"/>
      <c r="L190" s="31"/>
      <c r="M190" s="130" t="s">
        <v>21</v>
      </c>
      <c r="N190" s="131" t="s">
        <v>46</v>
      </c>
      <c r="P190" s="132">
        <f>O190*H190</f>
        <v>0</v>
      </c>
      <c r="Q190" s="132">
        <v>2.5999999999999998E-4</v>
      </c>
      <c r="R190" s="132">
        <f>Q190*H190</f>
        <v>0.40485119999999991</v>
      </c>
      <c r="S190" s="132">
        <v>0</v>
      </c>
      <c r="T190" s="133">
        <f>S190*H190</f>
        <v>0</v>
      </c>
      <c r="AR190" s="134" t="s">
        <v>134</v>
      </c>
      <c r="AT190" s="134" t="s">
        <v>130</v>
      </c>
      <c r="AU190" s="134" t="s">
        <v>135</v>
      </c>
      <c r="AY190" s="16" t="s">
        <v>128</v>
      </c>
      <c r="BE190" s="135">
        <f>IF(N190="základní",J190,0)</f>
        <v>0</v>
      </c>
      <c r="BF190" s="135">
        <f>IF(N190="snížená",J190,0)</f>
        <v>0</v>
      </c>
      <c r="BG190" s="135">
        <f>IF(N190="zákl. přenesená",J190,0)</f>
        <v>0</v>
      </c>
      <c r="BH190" s="135">
        <f>IF(N190="sníž. přenesená",J190,0)</f>
        <v>0</v>
      </c>
      <c r="BI190" s="135">
        <f>IF(N190="nulová",J190,0)</f>
        <v>0</v>
      </c>
      <c r="BJ190" s="16" t="s">
        <v>135</v>
      </c>
      <c r="BK190" s="135">
        <f>ROUND(I190*H190,2)</f>
        <v>0</v>
      </c>
      <c r="BL190" s="16" t="s">
        <v>134</v>
      </c>
      <c r="BM190" s="134" t="s">
        <v>292</v>
      </c>
    </row>
    <row r="191" spans="2:65" s="1" customFormat="1" ht="11">
      <c r="B191" s="31"/>
      <c r="D191" s="136" t="s">
        <v>137</v>
      </c>
      <c r="F191" s="137" t="s">
        <v>293</v>
      </c>
      <c r="I191" s="138"/>
      <c r="L191" s="31"/>
      <c r="M191" s="139"/>
      <c r="T191" s="52"/>
      <c r="AT191" s="16" t="s">
        <v>137</v>
      </c>
      <c r="AU191" s="16" t="s">
        <v>135</v>
      </c>
    </row>
    <row r="192" spans="2:65" s="1" customFormat="1" ht="24">
      <c r="B192" s="31"/>
      <c r="D192" s="140" t="s">
        <v>139</v>
      </c>
      <c r="F192" s="141" t="s">
        <v>294</v>
      </c>
      <c r="I192" s="138"/>
      <c r="L192" s="31"/>
      <c r="M192" s="139"/>
      <c r="T192" s="52"/>
      <c r="AT192" s="16" t="s">
        <v>139</v>
      </c>
      <c r="AU192" s="16" t="s">
        <v>135</v>
      </c>
    </row>
    <row r="193" spans="2:65" s="1" customFormat="1" ht="24.25" customHeight="1">
      <c r="B193" s="31"/>
      <c r="C193" s="122" t="s">
        <v>295</v>
      </c>
      <c r="D193" s="122" t="s">
        <v>130</v>
      </c>
      <c r="E193" s="123" t="s">
        <v>296</v>
      </c>
      <c r="F193" s="124" t="s">
        <v>297</v>
      </c>
      <c r="G193" s="125" t="s">
        <v>179</v>
      </c>
      <c r="H193" s="126">
        <v>117.172</v>
      </c>
      <c r="I193" s="127"/>
      <c r="J193" s="128">
        <f>ROUND(I193*H193,2)</f>
        <v>0</v>
      </c>
      <c r="K193" s="129"/>
      <c r="L193" s="31"/>
      <c r="M193" s="130" t="s">
        <v>21</v>
      </c>
      <c r="N193" s="131" t="s">
        <v>46</v>
      </c>
      <c r="P193" s="132">
        <f>O193*H193</f>
        <v>0</v>
      </c>
      <c r="Q193" s="132">
        <v>1.8000000000000001E-4</v>
      </c>
      <c r="R193" s="132">
        <f>Q193*H193</f>
        <v>2.1090960000000002E-2</v>
      </c>
      <c r="S193" s="132">
        <v>0</v>
      </c>
      <c r="T193" s="133">
        <f>S193*H193</f>
        <v>0</v>
      </c>
      <c r="AR193" s="134" t="s">
        <v>134</v>
      </c>
      <c r="AT193" s="134" t="s">
        <v>130</v>
      </c>
      <c r="AU193" s="134" t="s">
        <v>135</v>
      </c>
      <c r="AY193" s="16" t="s">
        <v>128</v>
      </c>
      <c r="BE193" s="135">
        <f>IF(N193="základní",J193,0)</f>
        <v>0</v>
      </c>
      <c r="BF193" s="135">
        <f>IF(N193="snížená",J193,0)</f>
        <v>0</v>
      </c>
      <c r="BG193" s="135">
        <f>IF(N193="zákl. přenesená",J193,0)</f>
        <v>0</v>
      </c>
      <c r="BH193" s="135">
        <f>IF(N193="sníž. přenesená",J193,0)</f>
        <v>0</v>
      </c>
      <c r="BI193" s="135">
        <f>IF(N193="nulová",J193,0)</f>
        <v>0</v>
      </c>
      <c r="BJ193" s="16" t="s">
        <v>135</v>
      </c>
      <c r="BK193" s="135">
        <f>ROUND(I193*H193,2)</f>
        <v>0</v>
      </c>
      <c r="BL193" s="16" t="s">
        <v>134</v>
      </c>
      <c r="BM193" s="134" t="s">
        <v>298</v>
      </c>
    </row>
    <row r="194" spans="2:65" s="1" customFormat="1" ht="11">
      <c r="B194" s="31"/>
      <c r="D194" s="136" t="s">
        <v>137</v>
      </c>
      <c r="F194" s="137" t="s">
        <v>299</v>
      </c>
      <c r="I194" s="138"/>
      <c r="L194" s="31"/>
      <c r="M194" s="139"/>
      <c r="T194" s="52"/>
      <c r="AT194" s="16" t="s">
        <v>137</v>
      </c>
      <c r="AU194" s="16" t="s">
        <v>135</v>
      </c>
    </row>
    <row r="195" spans="2:65" s="12" customFormat="1" ht="12">
      <c r="B195" s="142"/>
      <c r="D195" s="140" t="s">
        <v>141</v>
      </c>
      <c r="E195" s="143" t="s">
        <v>21</v>
      </c>
      <c r="F195" s="144" t="s">
        <v>300</v>
      </c>
      <c r="H195" s="145">
        <v>117.172</v>
      </c>
      <c r="I195" s="146"/>
      <c r="L195" s="142"/>
      <c r="M195" s="147"/>
      <c r="T195" s="148"/>
      <c r="AT195" s="143" t="s">
        <v>141</v>
      </c>
      <c r="AU195" s="143" t="s">
        <v>135</v>
      </c>
      <c r="AV195" s="12" t="s">
        <v>135</v>
      </c>
      <c r="AW195" s="12" t="s">
        <v>34</v>
      </c>
      <c r="AX195" s="12" t="s">
        <v>74</v>
      </c>
      <c r="AY195" s="143" t="s">
        <v>128</v>
      </c>
    </row>
    <row r="196" spans="2:65" s="13" customFormat="1" ht="12">
      <c r="B196" s="149"/>
      <c r="D196" s="140" t="s">
        <v>141</v>
      </c>
      <c r="E196" s="150" t="s">
        <v>21</v>
      </c>
      <c r="F196" s="151" t="s">
        <v>144</v>
      </c>
      <c r="H196" s="152">
        <v>117.172</v>
      </c>
      <c r="I196" s="153"/>
      <c r="L196" s="149"/>
      <c r="M196" s="154"/>
      <c r="T196" s="155"/>
      <c r="AT196" s="150" t="s">
        <v>141</v>
      </c>
      <c r="AU196" s="150" t="s">
        <v>135</v>
      </c>
      <c r="AV196" s="13" t="s">
        <v>134</v>
      </c>
      <c r="AW196" s="13" t="s">
        <v>34</v>
      </c>
      <c r="AX196" s="13" t="s">
        <v>79</v>
      </c>
      <c r="AY196" s="150" t="s">
        <v>128</v>
      </c>
    </row>
    <row r="197" spans="2:65" s="1" customFormat="1" ht="24.25" customHeight="1">
      <c r="B197" s="31"/>
      <c r="C197" s="122" t="s">
        <v>301</v>
      </c>
      <c r="D197" s="122" t="s">
        <v>130</v>
      </c>
      <c r="E197" s="123" t="s">
        <v>302</v>
      </c>
      <c r="F197" s="124" t="s">
        <v>303</v>
      </c>
      <c r="G197" s="125" t="s">
        <v>179</v>
      </c>
      <c r="H197" s="126">
        <v>1805.7260000000001</v>
      </c>
      <c r="I197" s="127"/>
      <c r="J197" s="128">
        <f>ROUND(I197*H197,2)</f>
        <v>0</v>
      </c>
      <c r="K197" s="129"/>
      <c r="L197" s="31"/>
      <c r="M197" s="130" t="s">
        <v>21</v>
      </c>
      <c r="N197" s="131" t="s">
        <v>46</v>
      </c>
      <c r="P197" s="132">
        <f>O197*H197</f>
        <v>0</v>
      </c>
      <c r="Q197" s="132">
        <v>1.3999999999999999E-4</v>
      </c>
      <c r="R197" s="132">
        <f>Q197*H197</f>
        <v>0.25280163999999999</v>
      </c>
      <c r="S197" s="132">
        <v>0</v>
      </c>
      <c r="T197" s="133">
        <f>S197*H197</f>
        <v>0</v>
      </c>
      <c r="AR197" s="134" t="s">
        <v>134</v>
      </c>
      <c r="AT197" s="134" t="s">
        <v>130</v>
      </c>
      <c r="AU197" s="134" t="s">
        <v>135</v>
      </c>
      <c r="AY197" s="16" t="s">
        <v>128</v>
      </c>
      <c r="BE197" s="135">
        <f>IF(N197="základní",J197,0)</f>
        <v>0</v>
      </c>
      <c r="BF197" s="135">
        <f>IF(N197="snížená",J197,0)</f>
        <v>0</v>
      </c>
      <c r="BG197" s="135">
        <f>IF(N197="zákl. přenesená",J197,0)</f>
        <v>0</v>
      </c>
      <c r="BH197" s="135">
        <f>IF(N197="sníž. přenesená",J197,0)</f>
        <v>0</v>
      </c>
      <c r="BI197" s="135">
        <f>IF(N197="nulová",J197,0)</f>
        <v>0</v>
      </c>
      <c r="BJ197" s="16" t="s">
        <v>135</v>
      </c>
      <c r="BK197" s="135">
        <f>ROUND(I197*H197,2)</f>
        <v>0</v>
      </c>
      <c r="BL197" s="16" t="s">
        <v>134</v>
      </c>
      <c r="BM197" s="134" t="s">
        <v>304</v>
      </c>
    </row>
    <row r="198" spans="2:65" s="1" customFormat="1" ht="11">
      <c r="B198" s="31"/>
      <c r="D198" s="136" t="s">
        <v>137</v>
      </c>
      <c r="F198" s="137" t="s">
        <v>305</v>
      </c>
      <c r="I198" s="138"/>
      <c r="L198" s="31"/>
      <c r="M198" s="139"/>
      <c r="T198" s="52"/>
      <c r="AT198" s="16" t="s">
        <v>137</v>
      </c>
      <c r="AU198" s="16" t="s">
        <v>135</v>
      </c>
    </row>
    <row r="199" spans="2:65" s="12" customFormat="1" ht="12">
      <c r="B199" s="142"/>
      <c r="D199" s="140" t="s">
        <v>141</v>
      </c>
      <c r="E199" s="143" t="s">
        <v>21</v>
      </c>
      <c r="F199" s="144" t="s">
        <v>306</v>
      </c>
      <c r="H199" s="145">
        <v>1805.7260000000001</v>
      </c>
      <c r="I199" s="146"/>
      <c r="L199" s="142"/>
      <c r="M199" s="147"/>
      <c r="T199" s="148"/>
      <c r="AT199" s="143" t="s">
        <v>141</v>
      </c>
      <c r="AU199" s="143" t="s">
        <v>135</v>
      </c>
      <c r="AV199" s="12" t="s">
        <v>135</v>
      </c>
      <c r="AW199" s="12" t="s">
        <v>34</v>
      </c>
      <c r="AX199" s="12" t="s">
        <v>74</v>
      </c>
      <c r="AY199" s="143" t="s">
        <v>128</v>
      </c>
    </row>
    <row r="200" spans="2:65" s="13" customFormat="1" ht="12">
      <c r="B200" s="149"/>
      <c r="D200" s="140" t="s">
        <v>141</v>
      </c>
      <c r="E200" s="150" t="s">
        <v>21</v>
      </c>
      <c r="F200" s="151" t="s">
        <v>144</v>
      </c>
      <c r="H200" s="152">
        <v>1805.7260000000001</v>
      </c>
      <c r="I200" s="153"/>
      <c r="L200" s="149"/>
      <c r="M200" s="154"/>
      <c r="T200" s="155"/>
      <c r="AT200" s="150" t="s">
        <v>141</v>
      </c>
      <c r="AU200" s="150" t="s">
        <v>135</v>
      </c>
      <c r="AV200" s="13" t="s">
        <v>134</v>
      </c>
      <c r="AW200" s="13" t="s">
        <v>34</v>
      </c>
      <c r="AX200" s="13" t="s">
        <v>79</v>
      </c>
      <c r="AY200" s="150" t="s">
        <v>128</v>
      </c>
    </row>
    <row r="201" spans="2:65" s="1" customFormat="1" ht="66.75" customHeight="1">
      <c r="B201" s="31"/>
      <c r="C201" s="122" t="s">
        <v>307</v>
      </c>
      <c r="D201" s="122" t="s">
        <v>130</v>
      </c>
      <c r="E201" s="123" t="s">
        <v>308</v>
      </c>
      <c r="F201" s="124" t="s">
        <v>309</v>
      </c>
      <c r="G201" s="125" t="s">
        <v>179</v>
      </c>
      <c r="H201" s="126">
        <v>30.93</v>
      </c>
      <c r="I201" s="127"/>
      <c r="J201" s="128">
        <f>ROUND(I201*H201,2)</f>
        <v>0</v>
      </c>
      <c r="K201" s="129"/>
      <c r="L201" s="31"/>
      <c r="M201" s="130" t="s">
        <v>21</v>
      </c>
      <c r="N201" s="131" t="s">
        <v>46</v>
      </c>
      <c r="P201" s="132">
        <f>O201*H201</f>
        <v>0</v>
      </c>
      <c r="Q201" s="132">
        <v>8.5199999999999998E-3</v>
      </c>
      <c r="R201" s="132">
        <f>Q201*H201</f>
        <v>0.26352359999999997</v>
      </c>
      <c r="S201" s="132">
        <v>0</v>
      </c>
      <c r="T201" s="133">
        <f>S201*H201</f>
        <v>0</v>
      </c>
      <c r="AR201" s="134" t="s">
        <v>134</v>
      </c>
      <c r="AT201" s="134" t="s">
        <v>130</v>
      </c>
      <c r="AU201" s="134" t="s">
        <v>135</v>
      </c>
      <c r="AY201" s="16" t="s">
        <v>128</v>
      </c>
      <c r="BE201" s="135">
        <f>IF(N201="základní",J201,0)</f>
        <v>0</v>
      </c>
      <c r="BF201" s="135">
        <f>IF(N201="snížená",J201,0)</f>
        <v>0</v>
      </c>
      <c r="BG201" s="135">
        <f>IF(N201="zákl. přenesená",J201,0)</f>
        <v>0</v>
      </c>
      <c r="BH201" s="135">
        <f>IF(N201="sníž. přenesená",J201,0)</f>
        <v>0</v>
      </c>
      <c r="BI201" s="135">
        <f>IF(N201="nulová",J201,0)</f>
        <v>0</v>
      </c>
      <c r="BJ201" s="16" t="s">
        <v>135</v>
      </c>
      <c r="BK201" s="135">
        <f>ROUND(I201*H201,2)</f>
        <v>0</v>
      </c>
      <c r="BL201" s="16" t="s">
        <v>134</v>
      </c>
      <c r="BM201" s="134" t="s">
        <v>310</v>
      </c>
    </row>
    <row r="202" spans="2:65" s="1" customFormat="1" ht="11">
      <c r="B202" s="31"/>
      <c r="D202" s="136" t="s">
        <v>137</v>
      </c>
      <c r="F202" s="137" t="s">
        <v>311</v>
      </c>
      <c r="I202" s="138"/>
      <c r="L202" s="31"/>
      <c r="M202" s="139"/>
      <c r="T202" s="52"/>
      <c r="AT202" s="16" t="s">
        <v>137</v>
      </c>
      <c r="AU202" s="16" t="s">
        <v>135</v>
      </c>
    </row>
    <row r="203" spans="2:65" s="1" customFormat="1" ht="24">
      <c r="B203" s="31"/>
      <c r="D203" s="140" t="s">
        <v>139</v>
      </c>
      <c r="F203" s="141" t="s">
        <v>312</v>
      </c>
      <c r="I203" s="138"/>
      <c r="L203" s="31"/>
      <c r="M203" s="139"/>
      <c r="T203" s="52"/>
      <c r="AT203" s="16" t="s">
        <v>139</v>
      </c>
      <c r="AU203" s="16" t="s">
        <v>135</v>
      </c>
    </row>
    <row r="204" spans="2:65" s="12" customFormat="1" ht="12">
      <c r="B204" s="142"/>
      <c r="D204" s="140" t="s">
        <v>141</v>
      </c>
      <c r="E204" s="143" t="s">
        <v>21</v>
      </c>
      <c r="F204" s="144" t="s">
        <v>313</v>
      </c>
      <c r="H204" s="145">
        <v>30.93</v>
      </c>
      <c r="I204" s="146"/>
      <c r="L204" s="142"/>
      <c r="M204" s="147"/>
      <c r="T204" s="148"/>
      <c r="AT204" s="143" t="s">
        <v>141</v>
      </c>
      <c r="AU204" s="143" t="s">
        <v>135</v>
      </c>
      <c r="AV204" s="12" t="s">
        <v>135</v>
      </c>
      <c r="AW204" s="12" t="s">
        <v>34</v>
      </c>
      <c r="AX204" s="12" t="s">
        <v>74</v>
      </c>
      <c r="AY204" s="143" t="s">
        <v>128</v>
      </c>
    </row>
    <row r="205" spans="2:65" s="13" customFormat="1" ht="12">
      <c r="B205" s="149"/>
      <c r="D205" s="140" t="s">
        <v>141</v>
      </c>
      <c r="E205" s="150" t="s">
        <v>21</v>
      </c>
      <c r="F205" s="151" t="s">
        <v>144</v>
      </c>
      <c r="H205" s="152">
        <v>30.93</v>
      </c>
      <c r="I205" s="153"/>
      <c r="L205" s="149"/>
      <c r="M205" s="154"/>
      <c r="T205" s="155"/>
      <c r="AT205" s="150" t="s">
        <v>141</v>
      </c>
      <c r="AU205" s="150" t="s">
        <v>135</v>
      </c>
      <c r="AV205" s="13" t="s">
        <v>134</v>
      </c>
      <c r="AW205" s="13" t="s">
        <v>34</v>
      </c>
      <c r="AX205" s="13" t="s">
        <v>79</v>
      </c>
      <c r="AY205" s="150" t="s">
        <v>128</v>
      </c>
    </row>
    <row r="206" spans="2:65" s="1" customFormat="1" ht="24.25" customHeight="1">
      <c r="B206" s="31"/>
      <c r="C206" s="156" t="s">
        <v>314</v>
      </c>
      <c r="D206" s="156" t="s">
        <v>184</v>
      </c>
      <c r="E206" s="157" t="s">
        <v>315</v>
      </c>
      <c r="F206" s="158" t="s">
        <v>316</v>
      </c>
      <c r="G206" s="159" t="s">
        <v>179</v>
      </c>
      <c r="H206" s="160">
        <v>32.476999999999997</v>
      </c>
      <c r="I206" s="161"/>
      <c r="J206" s="162">
        <f>ROUND(I206*H206,2)</f>
        <v>0</v>
      </c>
      <c r="K206" s="163"/>
      <c r="L206" s="164"/>
      <c r="M206" s="165" t="s">
        <v>21</v>
      </c>
      <c r="N206" s="166" t="s">
        <v>46</v>
      </c>
      <c r="P206" s="132">
        <f>O206*H206</f>
        <v>0</v>
      </c>
      <c r="Q206" s="132">
        <v>3.5000000000000001E-3</v>
      </c>
      <c r="R206" s="132">
        <f>Q206*H206</f>
        <v>0.11366949999999999</v>
      </c>
      <c r="S206" s="132">
        <v>0</v>
      </c>
      <c r="T206" s="133">
        <f>S206*H206</f>
        <v>0</v>
      </c>
      <c r="AR206" s="134" t="s">
        <v>176</v>
      </c>
      <c r="AT206" s="134" t="s">
        <v>184</v>
      </c>
      <c r="AU206" s="134" t="s">
        <v>135</v>
      </c>
      <c r="AY206" s="16" t="s">
        <v>128</v>
      </c>
      <c r="BE206" s="135">
        <f>IF(N206="základní",J206,0)</f>
        <v>0</v>
      </c>
      <c r="BF206" s="135">
        <f>IF(N206="snížená",J206,0)</f>
        <v>0</v>
      </c>
      <c r="BG206" s="135">
        <f>IF(N206="zákl. přenesená",J206,0)</f>
        <v>0</v>
      </c>
      <c r="BH206" s="135">
        <f>IF(N206="sníž. přenesená",J206,0)</f>
        <v>0</v>
      </c>
      <c r="BI206" s="135">
        <f>IF(N206="nulová",J206,0)</f>
        <v>0</v>
      </c>
      <c r="BJ206" s="16" t="s">
        <v>135</v>
      </c>
      <c r="BK206" s="135">
        <f>ROUND(I206*H206,2)</f>
        <v>0</v>
      </c>
      <c r="BL206" s="16" t="s">
        <v>134</v>
      </c>
      <c r="BM206" s="134" t="s">
        <v>317</v>
      </c>
    </row>
    <row r="207" spans="2:65" s="12" customFormat="1" ht="12">
      <c r="B207" s="142"/>
      <c r="D207" s="140" t="s">
        <v>141</v>
      </c>
      <c r="F207" s="144" t="s">
        <v>318</v>
      </c>
      <c r="H207" s="145">
        <v>32.476999999999997</v>
      </c>
      <c r="I207" s="146"/>
      <c r="L207" s="142"/>
      <c r="M207" s="147"/>
      <c r="T207" s="148"/>
      <c r="AT207" s="143" t="s">
        <v>141</v>
      </c>
      <c r="AU207" s="143" t="s">
        <v>135</v>
      </c>
      <c r="AV207" s="12" t="s">
        <v>135</v>
      </c>
      <c r="AW207" s="12" t="s">
        <v>4</v>
      </c>
      <c r="AX207" s="12" t="s">
        <v>79</v>
      </c>
      <c r="AY207" s="143" t="s">
        <v>128</v>
      </c>
    </row>
    <row r="208" spans="2:65" s="1" customFormat="1" ht="66.75" customHeight="1">
      <c r="B208" s="31"/>
      <c r="C208" s="122" t="s">
        <v>319</v>
      </c>
      <c r="D208" s="122" t="s">
        <v>130</v>
      </c>
      <c r="E208" s="123" t="s">
        <v>320</v>
      </c>
      <c r="F208" s="124" t="s">
        <v>321</v>
      </c>
      <c r="G208" s="125" t="s">
        <v>179</v>
      </c>
      <c r="H208" s="126">
        <v>1197.952</v>
      </c>
      <c r="I208" s="127"/>
      <c r="J208" s="128">
        <f>ROUND(I208*H208,2)</f>
        <v>0</v>
      </c>
      <c r="K208" s="129"/>
      <c r="L208" s="31"/>
      <c r="M208" s="130" t="s">
        <v>21</v>
      </c>
      <c r="N208" s="131" t="s">
        <v>46</v>
      </c>
      <c r="P208" s="132">
        <f>O208*H208</f>
        <v>0</v>
      </c>
      <c r="Q208" s="132">
        <v>8.6E-3</v>
      </c>
      <c r="R208" s="132">
        <f>Q208*H208</f>
        <v>10.3023872</v>
      </c>
      <c r="S208" s="132">
        <v>0</v>
      </c>
      <c r="T208" s="133">
        <f>S208*H208</f>
        <v>0</v>
      </c>
      <c r="AR208" s="134" t="s">
        <v>134</v>
      </c>
      <c r="AT208" s="134" t="s">
        <v>130</v>
      </c>
      <c r="AU208" s="134" t="s">
        <v>135</v>
      </c>
      <c r="AY208" s="16" t="s">
        <v>128</v>
      </c>
      <c r="BE208" s="135">
        <f>IF(N208="základní",J208,0)</f>
        <v>0</v>
      </c>
      <c r="BF208" s="135">
        <f>IF(N208="snížená",J208,0)</f>
        <v>0</v>
      </c>
      <c r="BG208" s="135">
        <f>IF(N208="zákl. přenesená",J208,0)</f>
        <v>0</v>
      </c>
      <c r="BH208" s="135">
        <f>IF(N208="sníž. přenesená",J208,0)</f>
        <v>0</v>
      </c>
      <c r="BI208" s="135">
        <f>IF(N208="nulová",J208,0)</f>
        <v>0</v>
      </c>
      <c r="BJ208" s="16" t="s">
        <v>135</v>
      </c>
      <c r="BK208" s="135">
        <f>ROUND(I208*H208,2)</f>
        <v>0</v>
      </c>
      <c r="BL208" s="16" t="s">
        <v>134</v>
      </c>
      <c r="BM208" s="134" t="s">
        <v>322</v>
      </c>
    </row>
    <row r="209" spans="2:65" s="1" customFormat="1" ht="11">
      <c r="B209" s="31"/>
      <c r="D209" s="136" t="s">
        <v>137</v>
      </c>
      <c r="F209" s="137" t="s">
        <v>323</v>
      </c>
      <c r="I209" s="138"/>
      <c r="L209" s="31"/>
      <c r="M209" s="139"/>
      <c r="T209" s="52"/>
      <c r="AT209" s="16" t="s">
        <v>137</v>
      </c>
      <c r="AU209" s="16" t="s">
        <v>135</v>
      </c>
    </row>
    <row r="210" spans="2:65" s="12" customFormat="1" ht="24">
      <c r="B210" s="142"/>
      <c r="D210" s="140" t="s">
        <v>141</v>
      </c>
      <c r="E210" s="143" t="s">
        <v>21</v>
      </c>
      <c r="F210" s="144" t="s">
        <v>324</v>
      </c>
      <c r="H210" s="145">
        <v>1197.952</v>
      </c>
      <c r="I210" s="146"/>
      <c r="L210" s="142"/>
      <c r="M210" s="147"/>
      <c r="T210" s="148"/>
      <c r="AT210" s="143" t="s">
        <v>141</v>
      </c>
      <c r="AU210" s="143" t="s">
        <v>135</v>
      </c>
      <c r="AV210" s="12" t="s">
        <v>135</v>
      </c>
      <c r="AW210" s="12" t="s">
        <v>34</v>
      </c>
      <c r="AX210" s="12" t="s">
        <v>74</v>
      </c>
      <c r="AY210" s="143" t="s">
        <v>128</v>
      </c>
    </row>
    <row r="211" spans="2:65" s="13" customFormat="1" ht="12">
      <c r="B211" s="149"/>
      <c r="D211" s="140" t="s">
        <v>141</v>
      </c>
      <c r="E211" s="150" t="s">
        <v>21</v>
      </c>
      <c r="F211" s="151" t="s">
        <v>144</v>
      </c>
      <c r="H211" s="152">
        <v>1197.952</v>
      </c>
      <c r="I211" s="153"/>
      <c r="L211" s="149"/>
      <c r="M211" s="154"/>
      <c r="T211" s="155"/>
      <c r="AT211" s="150" t="s">
        <v>141</v>
      </c>
      <c r="AU211" s="150" t="s">
        <v>135</v>
      </c>
      <c r="AV211" s="13" t="s">
        <v>134</v>
      </c>
      <c r="AW211" s="13" t="s">
        <v>34</v>
      </c>
      <c r="AX211" s="13" t="s">
        <v>79</v>
      </c>
      <c r="AY211" s="150" t="s">
        <v>128</v>
      </c>
    </row>
    <row r="212" spans="2:65" s="1" customFormat="1" ht="16.5" customHeight="1">
      <c r="B212" s="31"/>
      <c r="C212" s="156" t="s">
        <v>325</v>
      </c>
      <c r="D212" s="156" t="s">
        <v>184</v>
      </c>
      <c r="E212" s="157" t="s">
        <v>326</v>
      </c>
      <c r="F212" s="158" t="s">
        <v>327</v>
      </c>
      <c r="G212" s="159" t="s">
        <v>179</v>
      </c>
      <c r="H212" s="160">
        <v>1257.8499999999999</v>
      </c>
      <c r="I212" s="161"/>
      <c r="J212" s="162">
        <f>ROUND(I212*H212,2)</f>
        <v>0</v>
      </c>
      <c r="K212" s="163"/>
      <c r="L212" s="164"/>
      <c r="M212" s="165" t="s">
        <v>21</v>
      </c>
      <c r="N212" s="166" t="s">
        <v>46</v>
      </c>
      <c r="P212" s="132">
        <f>O212*H212</f>
        <v>0</v>
      </c>
      <c r="Q212" s="132">
        <v>2.0999999999999999E-3</v>
      </c>
      <c r="R212" s="132">
        <f>Q212*H212</f>
        <v>2.6414849999999999</v>
      </c>
      <c r="S212" s="132">
        <v>0</v>
      </c>
      <c r="T212" s="133">
        <f>S212*H212</f>
        <v>0</v>
      </c>
      <c r="AR212" s="134" t="s">
        <v>176</v>
      </c>
      <c r="AT212" s="134" t="s">
        <v>184</v>
      </c>
      <c r="AU212" s="134" t="s">
        <v>135</v>
      </c>
      <c r="AY212" s="16" t="s">
        <v>128</v>
      </c>
      <c r="BE212" s="135">
        <f>IF(N212="základní",J212,0)</f>
        <v>0</v>
      </c>
      <c r="BF212" s="135">
        <f>IF(N212="snížená",J212,0)</f>
        <v>0</v>
      </c>
      <c r="BG212" s="135">
        <f>IF(N212="zákl. přenesená",J212,0)</f>
        <v>0</v>
      </c>
      <c r="BH212" s="135">
        <f>IF(N212="sníž. přenesená",J212,0)</f>
        <v>0</v>
      </c>
      <c r="BI212" s="135">
        <f>IF(N212="nulová",J212,0)</f>
        <v>0</v>
      </c>
      <c r="BJ212" s="16" t="s">
        <v>135</v>
      </c>
      <c r="BK212" s="135">
        <f>ROUND(I212*H212,2)</f>
        <v>0</v>
      </c>
      <c r="BL212" s="16" t="s">
        <v>134</v>
      </c>
      <c r="BM212" s="134" t="s">
        <v>328</v>
      </c>
    </row>
    <row r="213" spans="2:65" s="12" customFormat="1" ht="12">
      <c r="B213" s="142"/>
      <c r="D213" s="140" t="s">
        <v>141</v>
      </c>
      <c r="F213" s="144" t="s">
        <v>329</v>
      </c>
      <c r="H213" s="145">
        <v>1257.8499999999999</v>
      </c>
      <c r="I213" s="146"/>
      <c r="L213" s="142"/>
      <c r="M213" s="147"/>
      <c r="T213" s="148"/>
      <c r="AT213" s="143" t="s">
        <v>141</v>
      </c>
      <c r="AU213" s="143" t="s">
        <v>135</v>
      </c>
      <c r="AV213" s="12" t="s">
        <v>135</v>
      </c>
      <c r="AW213" s="12" t="s">
        <v>4</v>
      </c>
      <c r="AX213" s="12" t="s">
        <v>79</v>
      </c>
      <c r="AY213" s="143" t="s">
        <v>128</v>
      </c>
    </row>
    <row r="214" spans="2:65" s="1" customFormat="1" ht="49" customHeight="1">
      <c r="B214" s="31"/>
      <c r="C214" s="122" t="s">
        <v>330</v>
      </c>
      <c r="D214" s="122" t="s">
        <v>130</v>
      </c>
      <c r="E214" s="123" t="s">
        <v>331</v>
      </c>
      <c r="F214" s="124" t="s">
        <v>332</v>
      </c>
      <c r="G214" s="125" t="s">
        <v>247</v>
      </c>
      <c r="H214" s="126">
        <v>1039.4000000000001</v>
      </c>
      <c r="I214" s="127"/>
      <c r="J214" s="128">
        <f>ROUND(I214*H214,2)</f>
        <v>0</v>
      </c>
      <c r="K214" s="129"/>
      <c r="L214" s="31"/>
      <c r="M214" s="130" t="s">
        <v>21</v>
      </c>
      <c r="N214" s="131" t="s">
        <v>46</v>
      </c>
      <c r="P214" s="132">
        <f>O214*H214</f>
        <v>0</v>
      </c>
      <c r="Q214" s="132">
        <v>3.3899999999999998E-3</v>
      </c>
      <c r="R214" s="132">
        <f>Q214*H214</f>
        <v>3.5235660000000002</v>
      </c>
      <c r="S214" s="132">
        <v>0</v>
      </c>
      <c r="T214" s="133">
        <f>S214*H214</f>
        <v>0</v>
      </c>
      <c r="AR214" s="134" t="s">
        <v>134</v>
      </c>
      <c r="AT214" s="134" t="s">
        <v>130</v>
      </c>
      <c r="AU214" s="134" t="s">
        <v>135</v>
      </c>
      <c r="AY214" s="16" t="s">
        <v>128</v>
      </c>
      <c r="BE214" s="135">
        <f>IF(N214="základní",J214,0)</f>
        <v>0</v>
      </c>
      <c r="BF214" s="135">
        <f>IF(N214="snížená",J214,0)</f>
        <v>0</v>
      </c>
      <c r="BG214" s="135">
        <f>IF(N214="zákl. přenesená",J214,0)</f>
        <v>0</v>
      </c>
      <c r="BH214" s="135">
        <f>IF(N214="sníž. přenesená",J214,0)</f>
        <v>0</v>
      </c>
      <c r="BI214" s="135">
        <f>IF(N214="nulová",J214,0)</f>
        <v>0</v>
      </c>
      <c r="BJ214" s="16" t="s">
        <v>135</v>
      </c>
      <c r="BK214" s="135">
        <f>ROUND(I214*H214,2)</f>
        <v>0</v>
      </c>
      <c r="BL214" s="16" t="s">
        <v>134</v>
      </c>
      <c r="BM214" s="134" t="s">
        <v>333</v>
      </c>
    </row>
    <row r="215" spans="2:65" s="1" customFormat="1" ht="11">
      <c r="B215" s="31"/>
      <c r="D215" s="136" t="s">
        <v>137</v>
      </c>
      <c r="F215" s="137" t="s">
        <v>334</v>
      </c>
      <c r="I215" s="138"/>
      <c r="L215" s="31"/>
      <c r="M215" s="139"/>
      <c r="T215" s="52"/>
      <c r="AT215" s="16" t="s">
        <v>137</v>
      </c>
      <c r="AU215" s="16" t="s">
        <v>135</v>
      </c>
    </row>
    <row r="216" spans="2:65" s="1" customFormat="1" ht="24">
      <c r="B216" s="31"/>
      <c r="D216" s="140" t="s">
        <v>139</v>
      </c>
      <c r="F216" s="141" t="s">
        <v>335</v>
      </c>
      <c r="I216" s="138"/>
      <c r="L216" s="31"/>
      <c r="M216" s="139"/>
      <c r="T216" s="52"/>
      <c r="AT216" s="16" t="s">
        <v>139</v>
      </c>
      <c r="AU216" s="16" t="s">
        <v>135</v>
      </c>
    </row>
    <row r="217" spans="2:65" s="1" customFormat="1" ht="16.5" customHeight="1">
      <c r="B217" s="31"/>
      <c r="C217" s="156" t="s">
        <v>336</v>
      </c>
      <c r="D217" s="156" t="s">
        <v>184</v>
      </c>
      <c r="E217" s="157" t="s">
        <v>337</v>
      </c>
      <c r="F217" s="158" t="s">
        <v>338</v>
      </c>
      <c r="G217" s="159" t="s">
        <v>179</v>
      </c>
      <c r="H217" s="160">
        <v>371.06599999999997</v>
      </c>
      <c r="I217" s="161"/>
      <c r="J217" s="162">
        <f>ROUND(I217*H217,2)</f>
        <v>0</v>
      </c>
      <c r="K217" s="163"/>
      <c r="L217" s="164"/>
      <c r="M217" s="165" t="s">
        <v>21</v>
      </c>
      <c r="N217" s="166" t="s">
        <v>46</v>
      </c>
      <c r="P217" s="132">
        <f>O217*H217</f>
        <v>0</v>
      </c>
      <c r="Q217" s="132">
        <v>4.4999999999999999E-4</v>
      </c>
      <c r="R217" s="132">
        <f>Q217*H217</f>
        <v>0.16697969999999998</v>
      </c>
      <c r="S217" s="132">
        <v>0</v>
      </c>
      <c r="T217" s="133">
        <f>S217*H217</f>
        <v>0</v>
      </c>
      <c r="AR217" s="134" t="s">
        <v>176</v>
      </c>
      <c r="AT217" s="134" t="s">
        <v>184</v>
      </c>
      <c r="AU217" s="134" t="s">
        <v>135</v>
      </c>
      <c r="AY217" s="16" t="s">
        <v>128</v>
      </c>
      <c r="BE217" s="135">
        <f>IF(N217="základní",J217,0)</f>
        <v>0</v>
      </c>
      <c r="BF217" s="135">
        <f>IF(N217="snížená",J217,0)</f>
        <v>0</v>
      </c>
      <c r="BG217" s="135">
        <f>IF(N217="zákl. přenesená",J217,0)</f>
        <v>0</v>
      </c>
      <c r="BH217" s="135">
        <f>IF(N217="sníž. přenesená",J217,0)</f>
        <v>0</v>
      </c>
      <c r="BI217" s="135">
        <f>IF(N217="nulová",J217,0)</f>
        <v>0</v>
      </c>
      <c r="BJ217" s="16" t="s">
        <v>135</v>
      </c>
      <c r="BK217" s="135">
        <f>ROUND(I217*H217,2)</f>
        <v>0</v>
      </c>
      <c r="BL217" s="16" t="s">
        <v>134</v>
      </c>
      <c r="BM217" s="134" t="s">
        <v>339</v>
      </c>
    </row>
    <row r="218" spans="2:65" s="12" customFormat="1" ht="12">
      <c r="B218" s="142"/>
      <c r="D218" s="140" t="s">
        <v>141</v>
      </c>
      <c r="E218" s="143" t="s">
        <v>21</v>
      </c>
      <c r="F218" s="144" t="s">
        <v>340</v>
      </c>
      <c r="H218" s="145">
        <v>353.39600000000002</v>
      </c>
      <c r="I218" s="146"/>
      <c r="L218" s="142"/>
      <c r="M218" s="147"/>
      <c r="T218" s="148"/>
      <c r="AT218" s="143" t="s">
        <v>141</v>
      </c>
      <c r="AU218" s="143" t="s">
        <v>135</v>
      </c>
      <c r="AV218" s="12" t="s">
        <v>135</v>
      </c>
      <c r="AW218" s="12" t="s">
        <v>34</v>
      </c>
      <c r="AX218" s="12" t="s">
        <v>74</v>
      </c>
      <c r="AY218" s="143" t="s">
        <v>128</v>
      </c>
    </row>
    <row r="219" spans="2:65" s="13" customFormat="1" ht="12">
      <c r="B219" s="149"/>
      <c r="D219" s="140" t="s">
        <v>141</v>
      </c>
      <c r="E219" s="150" t="s">
        <v>21</v>
      </c>
      <c r="F219" s="151" t="s">
        <v>144</v>
      </c>
      <c r="H219" s="152">
        <v>353.39600000000002</v>
      </c>
      <c r="I219" s="153"/>
      <c r="L219" s="149"/>
      <c r="M219" s="154"/>
      <c r="T219" s="155"/>
      <c r="AT219" s="150" t="s">
        <v>141</v>
      </c>
      <c r="AU219" s="150" t="s">
        <v>135</v>
      </c>
      <c r="AV219" s="13" t="s">
        <v>134</v>
      </c>
      <c r="AW219" s="13" t="s">
        <v>34</v>
      </c>
      <c r="AX219" s="13" t="s">
        <v>79</v>
      </c>
      <c r="AY219" s="150" t="s">
        <v>128</v>
      </c>
    </row>
    <row r="220" spans="2:65" s="12" customFormat="1" ht="12">
      <c r="B220" s="142"/>
      <c r="D220" s="140" t="s">
        <v>141</v>
      </c>
      <c r="F220" s="144" t="s">
        <v>341</v>
      </c>
      <c r="H220" s="145">
        <v>371.06599999999997</v>
      </c>
      <c r="I220" s="146"/>
      <c r="L220" s="142"/>
      <c r="M220" s="147"/>
      <c r="T220" s="148"/>
      <c r="AT220" s="143" t="s">
        <v>141</v>
      </c>
      <c r="AU220" s="143" t="s">
        <v>135</v>
      </c>
      <c r="AV220" s="12" t="s">
        <v>135</v>
      </c>
      <c r="AW220" s="12" t="s">
        <v>4</v>
      </c>
      <c r="AX220" s="12" t="s">
        <v>79</v>
      </c>
      <c r="AY220" s="143" t="s">
        <v>128</v>
      </c>
    </row>
    <row r="221" spans="2:65" s="1" customFormat="1" ht="76.25" customHeight="1">
      <c r="B221" s="31"/>
      <c r="C221" s="122" t="s">
        <v>342</v>
      </c>
      <c r="D221" s="122" t="s">
        <v>130</v>
      </c>
      <c r="E221" s="123" t="s">
        <v>343</v>
      </c>
      <c r="F221" s="124" t="s">
        <v>344</v>
      </c>
      <c r="G221" s="125" t="s">
        <v>179</v>
      </c>
      <c r="H221" s="126">
        <v>90</v>
      </c>
      <c r="I221" s="127"/>
      <c r="J221" s="128">
        <f>ROUND(I221*H221,2)</f>
        <v>0</v>
      </c>
      <c r="K221" s="129"/>
      <c r="L221" s="31"/>
      <c r="M221" s="130" t="s">
        <v>21</v>
      </c>
      <c r="N221" s="131" t="s">
        <v>46</v>
      </c>
      <c r="P221" s="132">
        <f>O221*H221</f>
        <v>0</v>
      </c>
      <c r="Q221" s="132">
        <v>1.1350000000000001E-2</v>
      </c>
      <c r="R221" s="132">
        <f>Q221*H221</f>
        <v>1.0215000000000001</v>
      </c>
      <c r="S221" s="132">
        <v>0</v>
      </c>
      <c r="T221" s="133">
        <f>S221*H221</f>
        <v>0</v>
      </c>
      <c r="AR221" s="134" t="s">
        <v>134</v>
      </c>
      <c r="AT221" s="134" t="s">
        <v>130</v>
      </c>
      <c r="AU221" s="134" t="s">
        <v>135</v>
      </c>
      <c r="AY221" s="16" t="s">
        <v>128</v>
      </c>
      <c r="BE221" s="135">
        <f>IF(N221="základní",J221,0)</f>
        <v>0</v>
      </c>
      <c r="BF221" s="135">
        <f>IF(N221="snížená",J221,0)</f>
        <v>0</v>
      </c>
      <c r="BG221" s="135">
        <f>IF(N221="zákl. přenesená",J221,0)</f>
        <v>0</v>
      </c>
      <c r="BH221" s="135">
        <f>IF(N221="sníž. přenesená",J221,0)</f>
        <v>0</v>
      </c>
      <c r="BI221" s="135">
        <f>IF(N221="nulová",J221,0)</f>
        <v>0</v>
      </c>
      <c r="BJ221" s="16" t="s">
        <v>135</v>
      </c>
      <c r="BK221" s="135">
        <f>ROUND(I221*H221,2)</f>
        <v>0</v>
      </c>
      <c r="BL221" s="16" t="s">
        <v>134</v>
      </c>
      <c r="BM221" s="134" t="s">
        <v>345</v>
      </c>
    </row>
    <row r="222" spans="2:65" s="1" customFormat="1" ht="11">
      <c r="B222" s="31"/>
      <c r="D222" s="136" t="s">
        <v>137</v>
      </c>
      <c r="F222" s="137" t="s">
        <v>346</v>
      </c>
      <c r="I222" s="138"/>
      <c r="L222" s="31"/>
      <c r="M222" s="139"/>
      <c r="T222" s="52"/>
      <c r="AT222" s="16" t="s">
        <v>137</v>
      </c>
      <c r="AU222" s="16" t="s">
        <v>135</v>
      </c>
    </row>
    <row r="223" spans="2:65" s="1" customFormat="1" ht="24">
      <c r="B223" s="31"/>
      <c r="D223" s="140" t="s">
        <v>139</v>
      </c>
      <c r="F223" s="141" t="s">
        <v>347</v>
      </c>
      <c r="I223" s="138"/>
      <c r="L223" s="31"/>
      <c r="M223" s="139"/>
      <c r="T223" s="52"/>
      <c r="AT223" s="16" t="s">
        <v>139</v>
      </c>
      <c r="AU223" s="16" t="s">
        <v>135</v>
      </c>
    </row>
    <row r="224" spans="2:65" s="12" customFormat="1" ht="12">
      <c r="B224" s="142"/>
      <c r="D224" s="140" t="s">
        <v>141</v>
      </c>
      <c r="E224" s="143" t="s">
        <v>21</v>
      </c>
      <c r="F224" s="144" t="s">
        <v>348</v>
      </c>
      <c r="H224" s="145">
        <v>90</v>
      </c>
      <c r="I224" s="146"/>
      <c r="L224" s="142"/>
      <c r="M224" s="147"/>
      <c r="T224" s="148"/>
      <c r="AT224" s="143" t="s">
        <v>141</v>
      </c>
      <c r="AU224" s="143" t="s">
        <v>135</v>
      </c>
      <c r="AV224" s="12" t="s">
        <v>135</v>
      </c>
      <c r="AW224" s="12" t="s">
        <v>34</v>
      </c>
      <c r="AX224" s="12" t="s">
        <v>74</v>
      </c>
      <c r="AY224" s="143" t="s">
        <v>128</v>
      </c>
    </row>
    <row r="225" spans="2:65" s="13" customFormat="1" ht="12">
      <c r="B225" s="149"/>
      <c r="D225" s="140" t="s">
        <v>141</v>
      </c>
      <c r="E225" s="150" t="s">
        <v>21</v>
      </c>
      <c r="F225" s="151" t="s">
        <v>144</v>
      </c>
      <c r="H225" s="152">
        <v>90</v>
      </c>
      <c r="I225" s="153"/>
      <c r="L225" s="149"/>
      <c r="M225" s="154"/>
      <c r="T225" s="155"/>
      <c r="AT225" s="150" t="s">
        <v>141</v>
      </c>
      <c r="AU225" s="150" t="s">
        <v>135</v>
      </c>
      <c r="AV225" s="13" t="s">
        <v>134</v>
      </c>
      <c r="AW225" s="13" t="s">
        <v>34</v>
      </c>
      <c r="AX225" s="13" t="s">
        <v>79</v>
      </c>
      <c r="AY225" s="150" t="s">
        <v>128</v>
      </c>
    </row>
    <row r="226" spans="2:65" s="1" customFormat="1" ht="24.25" customHeight="1">
      <c r="B226" s="31"/>
      <c r="C226" s="156" t="s">
        <v>349</v>
      </c>
      <c r="D226" s="156" t="s">
        <v>184</v>
      </c>
      <c r="E226" s="157" t="s">
        <v>263</v>
      </c>
      <c r="F226" s="158" t="s">
        <v>264</v>
      </c>
      <c r="G226" s="159" t="s">
        <v>179</v>
      </c>
      <c r="H226" s="160">
        <v>94.5</v>
      </c>
      <c r="I226" s="161"/>
      <c r="J226" s="162">
        <f>ROUND(I226*H226,2)</f>
        <v>0</v>
      </c>
      <c r="K226" s="163"/>
      <c r="L226" s="164"/>
      <c r="M226" s="165" t="s">
        <v>21</v>
      </c>
      <c r="N226" s="166" t="s">
        <v>46</v>
      </c>
      <c r="P226" s="132">
        <f>O226*H226</f>
        <v>0</v>
      </c>
      <c r="Q226" s="132">
        <v>4.7999999999999996E-3</v>
      </c>
      <c r="R226" s="132">
        <f>Q226*H226</f>
        <v>0.45359999999999995</v>
      </c>
      <c r="S226" s="132">
        <v>0</v>
      </c>
      <c r="T226" s="133">
        <f>S226*H226</f>
        <v>0</v>
      </c>
      <c r="AR226" s="134" t="s">
        <v>176</v>
      </c>
      <c r="AT226" s="134" t="s">
        <v>184</v>
      </c>
      <c r="AU226" s="134" t="s">
        <v>135</v>
      </c>
      <c r="AY226" s="16" t="s">
        <v>128</v>
      </c>
      <c r="BE226" s="135">
        <f>IF(N226="základní",J226,0)</f>
        <v>0</v>
      </c>
      <c r="BF226" s="135">
        <f>IF(N226="snížená",J226,0)</f>
        <v>0</v>
      </c>
      <c r="BG226" s="135">
        <f>IF(N226="zákl. přenesená",J226,0)</f>
        <v>0</v>
      </c>
      <c r="BH226" s="135">
        <f>IF(N226="sníž. přenesená",J226,0)</f>
        <v>0</v>
      </c>
      <c r="BI226" s="135">
        <f>IF(N226="nulová",J226,0)</f>
        <v>0</v>
      </c>
      <c r="BJ226" s="16" t="s">
        <v>135</v>
      </c>
      <c r="BK226" s="135">
        <f>ROUND(I226*H226,2)</f>
        <v>0</v>
      </c>
      <c r="BL226" s="16" t="s">
        <v>134</v>
      </c>
      <c r="BM226" s="134" t="s">
        <v>350</v>
      </c>
    </row>
    <row r="227" spans="2:65" s="12" customFormat="1" ht="12">
      <c r="B227" s="142"/>
      <c r="D227" s="140" t="s">
        <v>141</v>
      </c>
      <c r="F227" s="144" t="s">
        <v>351</v>
      </c>
      <c r="H227" s="145">
        <v>94.5</v>
      </c>
      <c r="I227" s="146"/>
      <c r="L227" s="142"/>
      <c r="M227" s="147"/>
      <c r="T227" s="148"/>
      <c r="AT227" s="143" t="s">
        <v>141</v>
      </c>
      <c r="AU227" s="143" t="s">
        <v>135</v>
      </c>
      <c r="AV227" s="12" t="s">
        <v>135</v>
      </c>
      <c r="AW227" s="12" t="s">
        <v>4</v>
      </c>
      <c r="AX227" s="12" t="s">
        <v>79</v>
      </c>
      <c r="AY227" s="143" t="s">
        <v>128</v>
      </c>
    </row>
    <row r="228" spans="2:65" s="1" customFormat="1" ht="78" customHeight="1">
      <c r="B228" s="31"/>
      <c r="C228" s="122" t="s">
        <v>352</v>
      </c>
      <c r="D228" s="122" t="s">
        <v>130</v>
      </c>
      <c r="E228" s="123" t="s">
        <v>353</v>
      </c>
      <c r="F228" s="124" t="s">
        <v>354</v>
      </c>
      <c r="G228" s="125" t="s">
        <v>179</v>
      </c>
      <c r="H228" s="126">
        <v>104.80500000000001</v>
      </c>
      <c r="I228" s="127"/>
      <c r="J228" s="128">
        <f>ROUND(I228*H228,2)</f>
        <v>0</v>
      </c>
      <c r="K228" s="129"/>
      <c r="L228" s="31"/>
      <c r="M228" s="130" t="s">
        <v>21</v>
      </c>
      <c r="N228" s="131" t="s">
        <v>46</v>
      </c>
      <c r="P228" s="132">
        <f>O228*H228</f>
        <v>0</v>
      </c>
      <c r="Q228" s="132">
        <v>1.1350000000000001E-2</v>
      </c>
      <c r="R228" s="132">
        <f>Q228*H228</f>
        <v>1.1895367500000003</v>
      </c>
      <c r="S228" s="132">
        <v>0</v>
      </c>
      <c r="T228" s="133">
        <f>S228*H228</f>
        <v>0</v>
      </c>
      <c r="AR228" s="134" t="s">
        <v>134</v>
      </c>
      <c r="AT228" s="134" t="s">
        <v>130</v>
      </c>
      <c r="AU228" s="134" t="s">
        <v>135</v>
      </c>
      <c r="AY228" s="16" t="s">
        <v>128</v>
      </c>
      <c r="BE228" s="135">
        <f>IF(N228="základní",J228,0)</f>
        <v>0</v>
      </c>
      <c r="BF228" s="135">
        <f>IF(N228="snížená",J228,0)</f>
        <v>0</v>
      </c>
      <c r="BG228" s="135">
        <f>IF(N228="zákl. přenesená",J228,0)</f>
        <v>0</v>
      </c>
      <c r="BH228" s="135">
        <f>IF(N228="sníž. přenesená",J228,0)</f>
        <v>0</v>
      </c>
      <c r="BI228" s="135">
        <f>IF(N228="nulová",J228,0)</f>
        <v>0</v>
      </c>
      <c r="BJ228" s="16" t="s">
        <v>135</v>
      </c>
      <c r="BK228" s="135">
        <f>ROUND(I228*H228,2)</f>
        <v>0</v>
      </c>
      <c r="BL228" s="16" t="s">
        <v>134</v>
      </c>
      <c r="BM228" s="134" t="s">
        <v>355</v>
      </c>
    </row>
    <row r="229" spans="2:65" s="1" customFormat="1" ht="11">
      <c r="B229" s="31"/>
      <c r="D229" s="136" t="s">
        <v>137</v>
      </c>
      <c r="F229" s="137" t="s">
        <v>356</v>
      </c>
      <c r="I229" s="138"/>
      <c r="L229" s="31"/>
      <c r="M229" s="139"/>
      <c r="T229" s="52"/>
      <c r="AT229" s="16" t="s">
        <v>137</v>
      </c>
      <c r="AU229" s="16" t="s">
        <v>135</v>
      </c>
    </row>
    <row r="230" spans="2:65" s="1" customFormat="1" ht="24">
      <c r="B230" s="31"/>
      <c r="D230" s="140" t="s">
        <v>139</v>
      </c>
      <c r="F230" s="141" t="s">
        <v>357</v>
      </c>
      <c r="I230" s="138"/>
      <c r="L230" s="31"/>
      <c r="M230" s="139"/>
      <c r="T230" s="52"/>
      <c r="AT230" s="16" t="s">
        <v>139</v>
      </c>
      <c r="AU230" s="16" t="s">
        <v>135</v>
      </c>
    </row>
    <row r="231" spans="2:65" s="1" customFormat="1" ht="24.25" customHeight="1">
      <c r="B231" s="31"/>
      <c r="C231" s="156" t="s">
        <v>358</v>
      </c>
      <c r="D231" s="156" t="s">
        <v>184</v>
      </c>
      <c r="E231" s="157" t="s">
        <v>274</v>
      </c>
      <c r="F231" s="158" t="s">
        <v>275</v>
      </c>
      <c r="G231" s="159" t="s">
        <v>179</v>
      </c>
      <c r="H231" s="160">
        <v>110.045</v>
      </c>
      <c r="I231" s="161"/>
      <c r="J231" s="162">
        <f>ROUND(I231*H231,2)</f>
        <v>0</v>
      </c>
      <c r="K231" s="163"/>
      <c r="L231" s="164"/>
      <c r="M231" s="165" t="s">
        <v>21</v>
      </c>
      <c r="N231" s="166" t="s">
        <v>46</v>
      </c>
      <c r="P231" s="132">
        <f>O231*H231</f>
        <v>0</v>
      </c>
      <c r="Q231" s="132">
        <v>6.0000000000000001E-3</v>
      </c>
      <c r="R231" s="132">
        <f>Q231*H231</f>
        <v>0.66027000000000002</v>
      </c>
      <c r="S231" s="132">
        <v>0</v>
      </c>
      <c r="T231" s="133">
        <f>S231*H231</f>
        <v>0</v>
      </c>
      <c r="AR231" s="134" t="s">
        <v>176</v>
      </c>
      <c r="AT231" s="134" t="s">
        <v>184</v>
      </c>
      <c r="AU231" s="134" t="s">
        <v>135</v>
      </c>
      <c r="AY231" s="16" t="s">
        <v>128</v>
      </c>
      <c r="BE231" s="135">
        <f>IF(N231="základní",J231,0)</f>
        <v>0</v>
      </c>
      <c r="BF231" s="135">
        <f>IF(N231="snížená",J231,0)</f>
        <v>0</v>
      </c>
      <c r="BG231" s="135">
        <f>IF(N231="zákl. přenesená",J231,0)</f>
        <v>0</v>
      </c>
      <c r="BH231" s="135">
        <f>IF(N231="sníž. přenesená",J231,0)</f>
        <v>0</v>
      </c>
      <c r="BI231" s="135">
        <f>IF(N231="nulová",J231,0)</f>
        <v>0</v>
      </c>
      <c r="BJ231" s="16" t="s">
        <v>135</v>
      </c>
      <c r="BK231" s="135">
        <f>ROUND(I231*H231,2)</f>
        <v>0</v>
      </c>
      <c r="BL231" s="16" t="s">
        <v>134</v>
      </c>
      <c r="BM231" s="134" t="s">
        <v>359</v>
      </c>
    </row>
    <row r="232" spans="2:65" s="12" customFormat="1" ht="12">
      <c r="B232" s="142"/>
      <c r="D232" s="140" t="s">
        <v>141</v>
      </c>
      <c r="F232" s="144" t="s">
        <v>360</v>
      </c>
      <c r="H232" s="145">
        <v>110.045</v>
      </c>
      <c r="I232" s="146"/>
      <c r="L232" s="142"/>
      <c r="M232" s="147"/>
      <c r="T232" s="148"/>
      <c r="AT232" s="143" t="s">
        <v>141</v>
      </c>
      <c r="AU232" s="143" t="s">
        <v>135</v>
      </c>
      <c r="AV232" s="12" t="s">
        <v>135</v>
      </c>
      <c r="AW232" s="12" t="s">
        <v>4</v>
      </c>
      <c r="AX232" s="12" t="s">
        <v>79</v>
      </c>
      <c r="AY232" s="143" t="s">
        <v>128</v>
      </c>
    </row>
    <row r="233" spans="2:65" s="1" customFormat="1" ht="78" customHeight="1">
      <c r="B233" s="31"/>
      <c r="C233" s="122" t="s">
        <v>361</v>
      </c>
      <c r="D233" s="122" t="s">
        <v>130</v>
      </c>
      <c r="E233" s="123" t="s">
        <v>362</v>
      </c>
      <c r="F233" s="124" t="s">
        <v>363</v>
      </c>
      <c r="G233" s="125" t="s">
        <v>179</v>
      </c>
      <c r="H233" s="126">
        <v>109.908</v>
      </c>
      <c r="I233" s="127"/>
      <c r="J233" s="128">
        <f>ROUND(I233*H233,2)</f>
        <v>0</v>
      </c>
      <c r="K233" s="129"/>
      <c r="L233" s="31"/>
      <c r="M233" s="130" t="s">
        <v>21</v>
      </c>
      <c r="N233" s="131" t="s">
        <v>46</v>
      </c>
      <c r="P233" s="132">
        <f>O233*H233</f>
        <v>0</v>
      </c>
      <c r="Q233" s="132">
        <v>1.1599999999999999E-2</v>
      </c>
      <c r="R233" s="132">
        <f>Q233*H233</f>
        <v>1.2749328</v>
      </c>
      <c r="S233" s="132">
        <v>0</v>
      </c>
      <c r="T233" s="133">
        <f>S233*H233</f>
        <v>0</v>
      </c>
      <c r="AR233" s="134" t="s">
        <v>134</v>
      </c>
      <c r="AT233" s="134" t="s">
        <v>130</v>
      </c>
      <c r="AU233" s="134" t="s">
        <v>135</v>
      </c>
      <c r="AY233" s="16" t="s">
        <v>128</v>
      </c>
      <c r="BE233" s="135">
        <f>IF(N233="základní",J233,0)</f>
        <v>0</v>
      </c>
      <c r="BF233" s="135">
        <f>IF(N233="snížená",J233,0)</f>
        <v>0</v>
      </c>
      <c r="BG233" s="135">
        <f>IF(N233="zákl. přenesená",J233,0)</f>
        <v>0</v>
      </c>
      <c r="BH233" s="135">
        <f>IF(N233="sníž. přenesená",J233,0)</f>
        <v>0</v>
      </c>
      <c r="BI233" s="135">
        <f>IF(N233="nulová",J233,0)</f>
        <v>0</v>
      </c>
      <c r="BJ233" s="16" t="s">
        <v>135</v>
      </c>
      <c r="BK233" s="135">
        <f>ROUND(I233*H233,2)</f>
        <v>0</v>
      </c>
      <c r="BL233" s="16" t="s">
        <v>134</v>
      </c>
      <c r="BM233" s="134" t="s">
        <v>364</v>
      </c>
    </row>
    <row r="234" spans="2:65" s="1" customFormat="1" ht="11">
      <c r="B234" s="31"/>
      <c r="D234" s="136" t="s">
        <v>137</v>
      </c>
      <c r="F234" s="137" t="s">
        <v>365</v>
      </c>
      <c r="I234" s="138"/>
      <c r="L234" s="31"/>
      <c r="M234" s="139"/>
      <c r="T234" s="52"/>
      <c r="AT234" s="16" t="s">
        <v>137</v>
      </c>
      <c r="AU234" s="16" t="s">
        <v>135</v>
      </c>
    </row>
    <row r="235" spans="2:65" s="12" customFormat="1" ht="12">
      <c r="B235" s="142"/>
      <c r="D235" s="140" t="s">
        <v>141</v>
      </c>
      <c r="E235" s="143" t="s">
        <v>21</v>
      </c>
      <c r="F235" s="144" t="s">
        <v>366</v>
      </c>
      <c r="H235" s="145">
        <v>109.908</v>
      </c>
      <c r="I235" s="146"/>
      <c r="L235" s="142"/>
      <c r="M235" s="147"/>
      <c r="T235" s="148"/>
      <c r="AT235" s="143" t="s">
        <v>141</v>
      </c>
      <c r="AU235" s="143" t="s">
        <v>135</v>
      </c>
      <c r="AV235" s="12" t="s">
        <v>135</v>
      </c>
      <c r="AW235" s="12" t="s">
        <v>34</v>
      </c>
      <c r="AX235" s="12" t="s">
        <v>74</v>
      </c>
      <c r="AY235" s="143" t="s">
        <v>128</v>
      </c>
    </row>
    <row r="236" spans="2:65" s="13" customFormat="1" ht="12">
      <c r="B236" s="149"/>
      <c r="D236" s="140" t="s">
        <v>141</v>
      </c>
      <c r="E236" s="150" t="s">
        <v>21</v>
      </c>
      <c r="F236" s="151" t="s">
        <v>144</v>
      </c>
      <c r="H236" s="152">
        <v>109.908</v>
      </c>
      <c r="I236" s="153"/>
      <c r="L236" s="149"/>
      <c r="M236" s="154"/>
      <c r="T236" s="155"/>
      <c r="AT236" s="150" t="s">
        <v>141</v>
      </c>
      <c r="AU236" s="150" t="s">
        <v>135</v>
      </c>
      <c r="AV236" s="13" t="s">
        <v>134</v>
      </c>
      <c r="AW236" s="13" t="s">
        <v>34</v>
      </c>
      <c r="AX236" s="13" t="s">
        <v>79</v>
      </c>
      <c r="AY236" s="150" t="s">
        <v>128</v>
      </c>
    </row>
    <row r="237" spans="2:65" s="1" customFormat="1" ht="24.25" customHeight="1">
      <c r="B237" s="31"/>
      <c r="C237" s="156" t="s">
        <v>367</v>
      </c>
      <c r="D237" s="156" t="s">
        <v>184</v>
      </c>
      <c r="E237" s="157" t="s">
        <v>368</v>
      </c>
      <c r="F237" s="158" t="s">
        <v>369</v>
      </c>
      <c r="G237" s="159" t="s">
        <v>179</v>
      </c>
      <c r="H237" s="160">
        <v>115.40300000000001</v>
      </c>
      <c r="I237" s="161"/>
      <c r="J237" s="162">
        <f>ROUND(I237*H237,2)</f>
        <v>0</v>
      </c>
      <c r="K237" s="163"/>
      <c r="L237" s="164"/>
      <c r="M237" s="165" t="s">
        <v>21</v>
      </c>
      <c r="N237" s="166" t="s">
        <v>46</v>
      </c>
      <c r="P237" s="132">
        <f>O237*H237</f>
        <v>0</v>
      </c>
      <c r="Q237" s="132">
        <v>2.1999999999999999E-2</v>
      </c>
      <c r="R237" s="132">
        <f>Q237*H237</f>
        <v>2.5388660000000001</v>
      </c>
      <c r="S237" s="132">
        <v>0</v>
      </c>
      <c r="T237" s="133">
        <f>S237*H237</f>
        <v>0</v>
      </c>
      <c r="AR237" s="134" t="s">
        <v>176</v>
      </c>
      <c r="AT237" s="134" t="s">
        <v>184</v>
      </c>
      <c r="AU237" s="134" t="s">
        <v>135</v>
      </c>
      <c r="AY237" s="16" t="s">
        <v>128</v>
      </c>
      <c r="BE237" s="135">
        <f>IF(N237="základní",J237,0)</f>
        <v>0</v>
      </c>
      <c r="BF237" s="135">
        <f>IF(N237="snížená",J237,0)</f>
        <v>0</v>
      </c>
      <c r="BG237" s="135">
        <f>IF(N237="zákl. přenesená",J237,0)</f>
        <v>0</v>
      </c>
      <c r="BH237" s="135">
        <f>IF(N237="sníž. přenesená",J237,0)</f>
        <v>0</v>
      </c>
      <c r="BI237" s="135">
        <f>IF(N237="nulová",J237,0)</f>
        <v>0</v>
      </c>
      <c r="BJ237" s="16" t="s">
        <v>135</v>
      </c>
      <c r="BK237" s="135">
        <f>ROUND(I237*H237,2)</f>
        <v>0</v>
      </c>
      <c r="BL237" s="16" t="s">
        <v>134</v>
      </c>
      <c r="BM237" s="134" t="s">
        <v>370</v>
      </c>
    </row>
    <row r="238" spans="2:65" s="12" customFormat="1" ht="12">
      <c r="B238" s="142"/>
      <c r="D238" s="140" t="s">
        <v>141</v>
      </c>
      <c r="F238" s="144" t="s">
        <v>371</v>
      </c>
      <c r="H238" s="145">
        <v>115.40300000000001</v>
      </c>
      <c r="I238" s="146"/>
      <c r="L238" s="142"/>
      <c r="M238" s="147"/>
      <c r="T238" s="148"/>
      <c r="AT238" s="143" t="s">
        <v>141</v>
      </c>
      <c r="AU238" s="143" t="s">
        <v>135</v>
      </c>
      <c r="AV238" s="12" t="s">
        <v>135</v>
      </c>
      <c r="AW238" s="12" t="s">
        <v>4</v>
      </c>
      <c r="AX238" s="12" t="s">
        <v>79</v>
      </c>
      <c r="AY238" s="143" t="s">
        <v>128</v>
      </c>
    </row>
    <row r="239" spans="2:65" s="1" customFormat="1" ht="66.75" customHeight="1">
      <c r="B239" s="31"/>
      <c r="C239" s="122" t="s">
        <v>372</v>
      </c>
      <c r="D239" s="122" t="s">
        <v>130</v>
      </c>
      <c r="E239" s="123" t="s">
        <v>373</v>
      </c>
      <c r="F239" s="124" t="s">
        <v>374</v>
      </c>
      <c r="G239" s="125" t="s">
        <v>247</v>
      </c>
      <c r="H239" s="126">
        <v>184</v>
      </c>
      <c r="I239" s="127"/>
      <c r="J239" s="128">
        <f>ROUND(I239*H239,2)</f>
        <v>0</v>
      </c>
      <c r="K239" s="129"/>
      <c r="L239" s="31"/>
      <c r="M239" s="130" t="s">
        <v>21</v>
      </c>
      <c r="N239" s="131" t="s">
        <v>46</v>
      </c>
      <c r="P239" s="132">
        <f>O239*H239</f>
        <v>0</v>
      </c>
      <c r="Q239" s="132">
        <v>3.3899999999999998E-3</v>
      </c>
      <c r="R239" s="132">
        <f>Q239*H239</f>
        <v>0.62375999999999998</v>
      </c>
      <c r="S239" s="132">
        <v>0</v>
      </c>
      <c r="T239" s="133">
        <f>S239*H239</f>
        <v>0</v>
      </c>
      <c r="AR239" s="134" t="s">
        <v>134</v>
      </c>
      <c r="AT239" s="134" t="s">
        <v>130</v>
      </c>
      <c r="AU239" s="134" t="s">
        <v>135</v>
      </c>
      <c r="AY239" s="16" t="s">
        <v>128</v>
      </c>
      <c r="BE239" s="135">
        <f>IF(N239="základní",J239,0)</f>
        <v>0</v>
      </c>
      <c r="BF239" s="135">
        <f>IF(N239="snížená",J239,0)</f>
        <v>0</v>
      </c>
      <c r="BG239" s="135">
        <f>IF(N239="zákl. přenesená",J239,0)</f>
        <v>0</v>
      </c>
      <c r="BH239" s="135">
        <f>IF(N239="sníž. přenesená",J239,0)</f>
        <v>0</v>
      </c>
      <c r="BI239" s="135">
        <f>IF(N239="nulová",J239,0)</f>
        <v>0</v>
      </c>
      <c r="BJ239" s="16" t="s">
        <v>135</v>
      </c>
      <c r="BK239" s="135">
        <f>ROUND(I239*H239,2)</f>
        <v>0</v>
      </c>
      <c r="BL239" s="16" t="s">
        <v>134</v>
      </c>
      <c r="BM239" s="134" t="s">
        <v>375</v>
      </c>
    </row>
    <row r="240" spans="2:65" s="1" customFormat="1" ht="11">
      <c r="B240" s="31"/>
      <c r="D240" s="136" t="s">
        <v>137</v>
      </c>
      <c r="F240" s="137" t="s">
        <v>376</v>
      </c>
      <c r="I240" s="138"/>
      <c r="L240" s="31"/>
      <c r="M240" s="139"/>
      <c r="T240" s="52"/>
      <c r="AT240" s="16" t="s">
        <v>137</v>
      </c>
      <c r="AU240" s="16" t="s">
        <v>135</v>
      </c>
    </row>
    <row r="241" spans="2:65" s="12" customFormat="1" ht="12">
      <c r="B241" s="142"/>
      <c r="D241" s="140" t="s">
        <v>141</v>
      </c>
      <c r="E241" s="143" t="s">
        <v>21</v>
      </c>
      <c r="F241" s="144" t="s">
        <v>377</v>
      </c>
      <c r="H241" s="145">
        <v>184</v>
      </c>
      <c r="I241" s="146"/>
      <c r="L241" s="142"/>
      <c r="M241" s="147"/>
      <c r="T241" s="148"/>
      <c r="AT241" s="143" t="s">
        <v>141</v>
      </c>
      <c r="AU241" s="143" t="s">
        <v>135</v>
      </c>
      <c r="AV241" s="12" t="s">
        <v>135</v>
      </c>
      <c r="AW241" s="12" t="s">
        <v>34</v>
      </c>
      <c r="AX241" s="12" t="s">
        <v>74</v>
      </c>
      <c r="AY241" s="143" t="s">
        <v>128</v>
      </c>
    </row>
    <row r="242" spans="2:65" s="13" customFormat="1" ht="12">
      <c r="B242" s="149"/>
      <c r="D242" s="140" t="s">
        <v>141</v>
      </c>
      <c r="E242" s="150" t="s">
        <v>21</v>
      </c>
      <c r="F242" s="151" t="s">
        <v>144</v>
      </c>
      <c r="H242" s="152">
        <v>184</v>
      </c>
      <c r="I242" s="153"/>
      <c r="L242" s="149"/>
      <c r="M242" s="154"/>
      <c r="T242" s="155"/>
      <c r="AT242" s="150" t="s">
        <v>141</v>
      </c>
      <c r="AU242" s="150" t="s">
        <v>135</v>
      </c>
      <c r="AV242" s="13" t="s">
        <v>134</v>
      </c>
      <c r="AW242" s="13" t="s">
        <v>34</v>
      </c>
      <c r="AX242" s="13" t="s">
        <v>79</v>
      </c>
      <c r="AY242" s="150" t="s">
        <v>128</v>
      </c>
    </row>
    <row r="243" spans="2:65" s="1" customFormat="1" ht="24.25" customHeight="1">
      <c r="B243" s="31"/>
      <c r="C243" s="156" t="s">
        <v>378</v>
      </c>
      <c r="D243" s="156" t="s">
        <v>184</v>
      </c>
      <c r="E243" s="157" t="s">
        <v>263</v>
      </c>
      <c r="F243" s="158" t="s">
        <v>264</v>
      </c>
      <c r="G243" s="159" t="s">
        <v>179</v>
      </c>
      <c r="H243" s="160">
        <v>36.799999999999997</v>
      </c>
      <c r="I243" s="161"/>
      <c r="J243" s="162">
        <f>ROUND(I243*H243,2)</f>
        <v>0</v>
      </c>
      <c r="K243" s="163"/>
      <c r="L243" s="164"/>
      <c r="M243" s="165" t="s">
        <v>21</v>
      </c>
      <c r="N243" s="166" t="s">
        <v>46</v>
      </c>
      <c r="P243" s="132">
        <f>O243*H243</f>
        <v>0</v>
      </c>
      <c r="Q243" s="132">
        <v>4.7999999999999996E-3</v>
      </c>
      <c r="R243" s="132">
        <f>Q243*H243</f>
        <v>0.17663999999999996</v>
      </c>
      <c r="S243" s="132">
        <v>0</v>
      </c>
      <c r="T243" s="133">
        <f>S243*H243</f>
        <v>0</v>
      </c>
      <c r="AR243" s="134" t="s">
        <v>176</v>
      </c>
      <c r="AT243" s="134" t="s">
        <v>184</v>
      </c>
      <c r="AU243" s="134" t="s">
        <v>135</v>
      </c>
      <c r="AY243" s="16" t="s">
        <v>128</v>
      </c>
      <c r="BE243" s="135">
        <f>IF(N243="základní",J243,0)</f>
        <v>0</v>
      </c>
      <c r="BF243" s="135">
        <f>IF(N243="snížená",J243,0)</f>
        <v>0</v>
      </c>
      <c r="BG243" s="135">
        <f>IF(N243="zákl. přenesená",J243,0)</f>
        <v>0</v>
      </c>
      <c r="BH243" s="135">
        <f>IF(N243="sníž. přenesená",J243,0)</f>
        <v>0</v>
      </c>
      <c r="BI243" s="135">
        <f>IF(N243="nulová",J243,0)</f>
        <v>0</v>
      </c>
      <c r="BJ243" s="16" t="s">
        <v>135</v>
      </c>
      <c r="BK243" s="135">
        <f>ROUND(I243*H243,2)</f>
        <v>0</v>
      </c>
      <c r="BL243" s="16" t="s">
        <v>134</v>
      </c>
      <c r="BM243" s="134" t="s">
        <v>379</v>
      </c>
    </row>
    <row r="244" spans="2:65" s="12" customFormat="1" ht="12">
      <c r="B244" s="142"/>
      <c r="D244" s="140" t="s">
        <v>141</v>
      </c>
      <c r="E244" s="143" t="s">
        <v>21</v>
      </c>
      <c r="F244" s="144" t="s">
        <v>380</v>
      </c>
      <c r="H244" s="145">
        <v>36.799999999999997</v>
      </c>
      <c r="I244" s="146"/>
      <c r="L244" s="142"/>
      <c r="M244" s="147"/>
      <c r="T244" s="148"/>
      <c r="AT244" s="143" t="s">
        <v>141</v>
      </c>
      <c r="AU244" s="143" t="s">
        <v>135</v>
      </c>
      <c r="AV244" s="12" t="s">
        <v>135</v>
      </c>
      <c r="AW244" s="12" t="s">
        <v>34</v>
      </c>
      <c r="AX244" s="12" t="s">
        <v>74</v>
      </c>
      <c r="AY244" s="143" t="s">
        <v>128</v>
      </c>
    </row>
    <row r="245" spans="2:65" s="13" customFormat="1" ht="12">
      <c r="B245" s="149"/>
      <c r="D245" s="140" t="s">
        <v>141</v>
      </c>
      <c r="E245" s="150" t="s">
        <v>21</v>
      </c>
      <c r="F245" s="151" t="s">
        <v>144</v>
      </c>
      <c r="H245" s="152">
        <v>36.799999999999997</v>
      </c>
      <c r="I245" s="153"/>
      <c r="L245" s="149"/>
      <c r="M245" s="154"/>
      <c r="T245" s="155"/>
      <c r="AT245" s="150" t="s">
        <v>141</v>
      </c>
      <c r="AU245" s="150" t="s">
        <v>135</v>
      </c>
      <c r="AV245" s="13" t="s">
        <v>134</v>
      </c>
      <c r="AW245" s="13" t="s">
        <v>34</v>
      </c>
      <c r="AX245" s="13" t="s">
        <v>79</v>
      </c>
      <c r="AY245" s="150" t="s">
        <v>128</v>
      </c>
    </row>
    <row r="246" spans="2:65" s="1" customFormat="1" ht="24.25" customHeight="1">
      <c r="B246" s="31"/>
      <c r="C246" s="122" t="s">
        <v>381</v>
      </c>
      <c r="D246" s="122" t="s">
        <v>130</v>
      </c>
      <c r="E246" s="123" t="s">
        <v>382</v>
      </c>
      <c r="F246" s="124" t="s">
        <v>383</v>
      </c>
      <c r="G246" s="125" t="s">
        <v>247</v>
      </c>
      <c r="H246" s="126">
        <v>113.72</v>
      </c>
      <c r="I246" s="127"/>
      <c r="J246" s="128">
        <f>ROUND(I246*H246,2)</f>
        <v>0</v>
      </c>
      <c r="K246" s="129"/>
      <c r="L246" s="31"/>
      <c r="M246" s="130" t="s">
        <v>21</v>
      </c>
      <c r="N246" s="131" t="s">
        <v>46</v>
      </c>
      <c r="P246" s="132">
        <f>O246*H246</f>
        <v>0</v>
      </c>
      <c r="Q246" s="132">
        <v>3.0000000000000001E-5</v>
      </c>
      <c r="R246" s="132">
        <f>Q246*H246</f>
        <v>3.4115999999999999E-3</v>
      </c>
      <c r="S246" s="132">
        <v>0</v>
      </c>
      <c r="T246" s="133">
        <f>S246*H246</f>
        <v>0</v>
      </c>
      <c r="AR246" s="134" t="s">
        <v>134</v>
      </c>
      <c r="AT246" s="134" t="s">
        <v>130</v>
      </c>
      <c r="AU246" s="134" t="s">
        <v>135</v>
      </c>
      <c r="AY246" s="16" t="s">
        <v>128</v>
      </c>
      <c r="BE246" s="135">
        <f>IF(N246="základní",J246,0)</f>
        <v>0</v>
      </c>
      <c r="BF246" s="135">
        <f>IF(N246="snížená",J246,0)</f>
        <v>0</v>
      </c>
      <c r="BG246" s="135">
        <f>IF(N246="zákl. přenesená",J246,0)</f>
        <v>0</v>
      </c>
      <c r="BH246" s="135">
        <f>IF(N246="sníž. přenesená",J246,0)</f>
        <v>0</v>
      </c>
      <c r="BI246" s="135">
        <f>IF(N246="nulová",J246,0)</f>
        <v>0</v>
      </c>
      <c r="BJ246" s="16" t="s">
        <v>135</v>
      </c>
      <c r="BK246" s="135">
        <f>ROUND(I246*H246,2)</f>
        <v>0</v>
      </c>
      <c r="BL246" s="16" t="s">
        <v>134</v>
      </c>
      <c r="BM246" s="134" t="s">
        <v>384</v>
      </c>
    </row>
    <row r="247" spans="2:65" s="1" customFormat="1" ht="11">
      <c r="B247" s="31"/>
      <c r="D247" s="136" t="s">
        <v>137</v>
      </c>
      <c r="F247" s="137" t="s">
        <v>385</v>
      </c>
      <c r="I247" s="138"/>
      <c r="L247" s="31"/>
      <c r="M247" s="139"/>
      <c r="T247" s="52"/>
      <c r="AT247" s="16" t="s">
        <v>137</v>
      </c>
      <c r="AU247" s="16" t="s">
        <v>135</v>
      </c>
    </row>
    <row r="248" spans="2:65" s="12" customFormat="1" ht="12">
      <c r="B248" s="142"/>
      <c r="D248" s="140" t="s">
        <v>141</v>
      </c>
      <c r="E248" s="143" t="s">
        <v>21</v>
      </c>
      <c r="F248" s="144" t="s">
        <v>386</v>
      </c>
      <c r="H248" s="145">
        <v>113.72</v>
      </c>
      <c r="I248" s="146"/>
      <c r="L248" s="142"/>
      <c r="M248" s="147"/>
      <c r="T248" s="148"/>
      <c r="AT248" s="143" t="s">
        <v>141</v>
      </c>
      <c r="AU248" s="143" t="s">
        <v>135</v>
      </c>
      <c r="AV248" s="12" t="s">
        <v>135</v>
      </c>
      <c r="AW248" s="12" t="s">
        <v>34</v>
      </c>
      <c r="AX248" s="12" t="s">
        <v>74</v>
      </c>
      <c r="AY248" s="143" t="s">
        <v>128</v>
      </c>
    </row>
    <row r="249" spans="2:65" s="13" customFormat="1" ht="12">
      <c r="B249" s="149"/>
      <c r="D249" s="140" t="s">
        <v>141</v>
      </c>
      <c r="E249" s="150" t="s">
        <v>21</v>
      </c>
      <c r="F249" s="151" t="s">
        <v>144</v>
      </c>
      <c r="H249" s="152">
        <v>113.72</v>
      </c>
      <c r="I249" s="153"/>
      <c r="L249" s="149"/>
      <c r="M249" s="154"/>
      <c r="T249" s="155"/>
      <c r="AT249" s="150" t="s">
        <v>141</v>
      </c>
      <c r="AU249" s="150" t="s">
        <v>135</v>
      </c>
      <c r="AV249" s="13" t="s">
        <v>134</v>
      </c>
      <c r="AW249" s="13" t="s">
        <v>34</v>
      </c>
      <c r="AX249" s="13" t="s">
        <v>79</v>
      </c>
      <c r="AY249" s="150" t="s">
        <v>128</v>
      </c>
    </row>
    <row r="250" spans="2:65" s="1" customFormat="1" ht="24.25" customHeight="1">
      <c r="B250" s="31"/>
      <c r="C250" s="156" t="s">
        <v>387</v>
      </c>
      <c r="D250" s="156" t="s">
        <v>184</v>
      </c>
      <c r="E250" s="157" t="s">
        <v>388</v>
      </c>
      <c r="F250" s="158" t="s">
        <v>389</v>
      </c>
      <c r="G250" s="159" t="s">
        <v>247</v>
      </c>
      <c r="H250" s="160">
        <v>119.40600000000001</v>
      </c>
      <c r="I250" s="161"/>
      <c r="J250" s="162">
        <f>ROUND(I250*H250,2)</f>
        <v>0</v>
      </c>
      <c r="K250" s="163"/>
      <c r="L250" s="164"/>
      <c r="M250" s="165" t="s">
        <v>21</v>
      </c>
      <c r="N250" s="166" t="s">
        <v>46</v>
      </c>
      <c r="P250" s="132">
        <f>O250*H250</f>
        <v>0</v>
      </c>
      <c r="Q250" s="132">
        <v>5.0000000000000001E-4</v>
      </c>
      <c r="R250" s="132">
        <f>Q250*H250</f>
        <v>5.9703000000000006E-2</v>
      </c>
      <c r="S250" s="132">
        <v>0</v>
      </c>
      <c r="T250" s="133">
        <f>S250*H250</f>
        <v>0</v>
      </c>
      <c r="AR250" s="134" t="s">
        <v>176</v>
      </c>
      <c r="AT250" s="134" t="s">
        <v>184</v>
      </c>
      <c r="AU250" s="134" t="s">
        <v>135</v>
      </c>
      <c r="AY250" s="16" t="s">
        <v>128</v>
      </c>
      <c r="BE250" s="135">
        <f>IF(N250="základní",J250,0)</f>
        <v>0</v>
      </c>
      <c r="BF250" s="135">
        <f>IF(N250="snížená",J250,0)</f>
        <v>0</v>
      </c>
      <c r="BG250" s="135">
        <f>IF(N250="zákl. přenesená",J250,0)</f>
        <v>0</v>
      </c>
      <c r="BH250" s="135">
        <f>IF(N250="sníž. přenesená",J250,0)</f>
        <v>0</v>
      </c>
      <c r="BI250" s="135">
        <f>IF(N250="nulová",J250,0)</f>
        <v>0</v>
      </c>
      <c r="BJ250" s="16" t="s">
        <v>135</v>
      </c>
      <c r="BK250" s="135">
        <f>ROUND(I250*H250,2)</f>
        <v>0</v>
      </c>
      <c r="BL250" s="16" t="s">
        <v>134</v>
      </c>
      <c r="BM250" s="134" t="s">
        <v>390</v>
      </c>
    </row>
    <row r="251" spans="2:65" s="12" customFormat="1" ht="12">
      <c r="B251" s="142"/>
      <c r="D251" s="140" t="s">
        <v>141</v>
      </c>
      <c r="F251" s="144" t="s">
        <v>391</v>
      </c>
      <c r="H251" s="145">
        <v>119.40600000000001</v>
      </c>
      <c r="I251" s="146"/>
      <c r="L251" s="142"/>
      <c r="M251" s="147"/>
      <c r="T251" s="148"/>
      <c r="AT251" s="143" t="s">
        <v>141</v>
      </c>
      <c r="AU251" s="143" t="s">
        <v>135</v>
      </c>
      <c r="AV251" s="12" t="s">
        <v>135</v>
      </c>
      <c r="AW251" s="12" t="s">
        <v>4</v>
      </c>
      <c r="AX251" s="12" t="s">
        <v>79</v>
      </c>
      <c r="AY251" s="143" t="s">
        <v>128</v>
      </c>
    </row>
    <row r="252" spans="2:65" s="1" customFormat="1" ht="24.25" customHeight="1">
      <c r="B252" s="31"/>
      <c r="C252" s="122" t="s">
        <v>392</v>
      </c>
      <c r="D252" s="122" t="s">
        <v>130</v>
      </c>
      <c r="E252" s="123" t="s">
        <v>393</v>
      </c>
      <c r="F252" s="124" t="s">
        <v>394</v>
      </c>
      <c r="G252" s="125" t="s">
        <v>247</v>
      </c>
      <c r="H252" s="126">
        <v>258.39999999999998</v>
      </c>
      <c r="I252" s="127"/>
      <c r="J252" s="128">
        <f>ROUND(I252*H252,2)</f>
        <v>0</v>
      </c>
      <c r="K252" s="129"/>
      <c r="L252" s="31"/>
      <c r="M252" s="130" t="s">
        <v>21</v>
      </c>
      <c r="N252" s="131" t="s">
        <v>46</v>
      </c>
      <c r="P252" s="132">
        <f>O252*H252</f>
        <v>0</v>
      </c>
      <c r="Q252" s="132">
        <v>0</v>
      </c>
      <c r="R252" s="132">
        <f>Q252*H252</f>
        <v>0</v>
      </c>
      <c r="S252" s="132">
        <v>0</v>
      </c>
      <c r="T252" s="133">
        <f>S252*H252</f>
        <v>0</v>
      </c>
      <c r="AR252" s="134" t="s">
        <v>134</v>
      </c>
      <c r="AT252" s="134" t="s">
        <v>130</v>
      </c>
      <c r="AU252" s="134" t="s">
        <v>135</v>
      </c>
      <c r="AY252" s="16" t="s">
        <v>128</v>
      </c>
      <c r="BE252" s="135">
        <f>IF(N252="základní",J252,0)</f>
        <v>0</v>
      </c>
      <c r="BF252" s="135">
        <f>IF(N252="snížená",J252,0)</f>
        <v>0</v>
      </c>
      <c r="BG252" s="135">
        <f>IF(N252="zákl. přenesená",J252,0)</f>
        <v>0</v>
      </c>
      <c r="BH252" s="135">
        <f>IF(N252="sníž. přenesená",J252,0)</f>
        <v>0</v>
      </c>
      <c r="BI252" s="135">
        <f>IF(N252="nulová",J252,0)</f>
        <v>0</v>
      </c>
      <c r="BJ252" s="16" t="s">
        <v>135</v>
      </c>
      <c r="BK252" s="135">
        <f>ROUND(I252*H252,2)</f>
        <v>0</v>
      </c>
      <c r="BL252" s="16" t="s">
        <v>134</v>
      </c>
      <c r="BM252" s="134" t="s">
        <v>395</v>
      </c>
    </row>
    <row r="253" spans="2:65" s="1" customFormat="1" ht="11">
      <c r="B253" s="31"/>
      <c r="D253" s="136" t="s">
        <v>137</v>
      </c>
      <c r="F253" s="137" t="s">
        <v>396</v>
      </c>
      <c r="I253" s="138"/>
      <c r="L253" s="31"/>
      <c r="M253" s="139"/>
      <c r="T253" s="52"/>
      <c r="AT253" s="16" t="s">
        <v>137</v>
      </c>
      <c r="AU253" s="16" t="s">
        <v>135</v>
      </c>
    </row>
    <row r="254" spans="2:65" s="1" customFormat="1" ht="24.25" customHeight="1">
      <c r="B254" s="31"/>
      <c r="C254" s="156" t="s">
        <v>397</v>
      </c>
      <c r="D254" s="156" t="s">
        <v>184</v>
      </c>
      <c r="E254" s="157" t="s">
        <v>398</v>
      </c>
      <c r="F254" s="158" t="s">
        <v>399</v>
      </c>
      <c r="G254" s="159" t="s">
        <v>247</v>
      </c>
      <c r="H254" s="160">
        <v>271.32</v>
      </c>
      <c r="I254" s="161"/>
      <c r="J254" s="162">
        <f>ROUND(I254*H254,2)</f>
        <v>0</v>
      </c>
      <c r="K254" s="163"/>
      <c r="L254" s="164"/>
      <c r="M254" s="165" t="s">
        <v>21</v>
      </c>
      <c r="N254" s="166" t="s">
        <v>46</v>
      </c>
      <c r="P254" s="132">
        <f>O254*H254</f>
        <v>0</v>
      </c>
      <c r="Q254" s="132">
        <v>2.0000000000000001E-4</v>
      </c>
      <c r="R254" s="132">
        <f>Q254*H254</f>
        <v>5.4264E-2</v>
      </c>
      <c r="S254" s="132">
        <v>0</v>
      </c>
      <c r="T254" s="133">
        <f>S254*H254</f>
        <v>0</v>
      </c>
      <c r="AR254" s="134" t="s">
        <v>176</v>
      </c>
      <c r="AT254" s="134" t="s">
        <v>184</v>
      </c>
      <c r="AU254" s="134" t="s">
        <v>135</v>
      </c>
      <c r="AY254" s="16" t="s">
        <v>128</v>
      </c>
      <c r="BE254" s="135">
        <f>IF(N254="základní",J254,0)</f>
        <v>0</v>
      </c>
      <c r="BF254" s="135">
        <f>IF(N254="snížená",J254,0)</f>
        <v>0</v>
      </c>
      <c r="BG254" s="135">
        <f>IF(N254="zákl. přenesená",J254,0)</f>
        <v>0</v>
      </c>
      <c r="BH254" s="135">
        <f>IF(N254="sníž. přenesená",J254,0)</f>
        <v>0</v>
      </c>
      <c r="BI254" s="135">
        <f>IF(N254="nulová",J254,0)</f>
        <v>0</v>
      </c>
      <c r="BJ254" s="16" t="s">
        <v>135</v>
      </c>
      <c r="BK254" s="135">
        <f>ROUND(I254*H254,2)</f>
        <v>0</v>
      </c>
      <c r="BL254" s="16" t="s">
        <v>134</v>
      </c>
      <c r="BM254" s="134" t="s">
        <v>400</v>
      </c>
    </row>
    <row r="255" spans="2:65" s="12" customFormat="1" ht="12">
      <c r="B255" s="142"/>
      <c r="D255" s="140" t="s">
        <v>141</v>
      </c>
      <c r="F255" s="144" t="s">
        <v>401</v>
      </c>
      <c r="H255" s="145">
        <v>271.32</v>
      </c>
      <c r="I255" s="146"/>
      <c r="L255" s="142"/>
      <c r="M255" s="147"/>
      <c r="T255" s="148"/>
      <c r="AT255" s="143" t="s">
        <v>141</v>
      </c>
      <c r="AU255" s="143" t="s">
        <v>135</v>
      </c>
      <c r="AV255" s="12" t="s">
        <v>135</v>
      </c>
      <c r="AW255" s="12" t="s">
        <v>4</v>
      </c>
      <c r="AX255" s="12" t="s">
        <v>79</v>
      </c>
      <c r="AY255" s="143" t="s">
        <v>128</v>
      </c>
    </row>
    <row r="256" spans="2:65" s="1" customFormat="1" ht="24.25" customHeight="1">
      <c r="B256" s="31"/>
      <c r="C256" s="122" t="s">
        <v>402</v>
      </c>
      <c r="D256" s="122" t="s">
        <v>130</v>
      </c>
      <c r="E256" s="123" t="s">
        <v>393</v>
      </c>
      <c r="F256" s="124" t="s">
        <v>394</v>
      </c>
      <c r="G256" s="125" t="s">
        <v>247</v>
      </c>
      <c r="H256" s="126">
        <v>268</v>
      </c>
      <c r="I256" s="127"/>
      <c r="J256" s="128">
        <f>ROUND(I256*H256,2)</f>
        <v>0</v>
      </c>
      <c r="K256" s="129"/>
      <c r="L256" s="31"/>
      <c r="M256" s="130" t="s">
        <v>21</v>
      </c>
      <c r="N256" s="131" t="s">
        <v>46</v>
      </c>
      <c r="P256" s="132">
        <f>O256*H256</f>
        <v>0</v>
      </c>
      <c r="Q256" s="132">
        <v>0</v>
      </c>
      <c r="R256" s="132">
        <f>Q256*H256</f>
        <v>0</v>
      </c>
      <c r="S256" s="132">
        <v>0</v>
      </c>
      <c r="T256" s="133">
        <f>S256*H256</f>
        <v>0</v>
      </c>
      <c r="AR256" s="134" t="s">
        <v>134</v>
      </c>
      <c r="AT256" s="134" t="s">
        <v>130</v>
      </c>
      <c r="AU256" s="134" t="s">
        <v>135</v>
      </c>
      <c r="AY256" s="16" t="s">
        <v>128</v>
      </c>
      <c r="BE256" s="135">
        <f>IF(N256="základní",J256,0)</f>
        <v>0</v>
      </c>
      <c r="BF256" s="135">
        <f>IF(N256="snížená",J256,0)</f>
        <v>0</v>
      </c>
      <c r="BG256" s="135">
        <f>IF(N256="zákl. přenesená",J256,0)</f>
        <v>0</v>
      </c>
      <c r="BH256" s="135">
        <f>IF(N256="sníž. přenesená",J256,0)</f>
        <v>0</v>
      </c>
      <c r="BI256" s="135">
        <f>IF(N256="nulová",J256,0)</f>
        <v>0</v>
      </c>
      <c r="BJ256" s="16" t="s">
        <v>135</v>
      </c>
      <c r="BK256" s="135">
        <f>ROUND(I256*H256,2)</f>
        <v>0</v>
      </c>
      <c r="BL256" s="16" t="s">
        <v>134</v>
      </c>
      <c r="BM256" s="134" t="s">
        <v>403</v>
      </c>
    </row>
    <row r="257" spans="2:65" s="1" customFormat="1" ht="11">
      <c r="B257" s="31"/>
      <c r="D257" s="136" t="s">
        <v>137</v>
      </c>
      <c r="F257" s="137" t="s">
        <v>396</v>
      </c>
      <c r="I257" s="138"/>
      <c r="L257" s="31"/>
      <c r="M257" s="139"/>
      <c r="T257" s="52"/>
      <c r="AT257" s="16" t="s">
        <v>137</v>
      </c>
      <c r="AU257" s="16" t="s">
        <v>135</v>
      </c>
    </row>
    <row r="258" spans="2:65" s="12" customFormat="1" ht="12">
      <c r="B258" s="142"/>
      <c r="D258" s="140" t="s">
        <v>141</v>
      </c>
      <c r="E258" s="143" t="s">
        <v>21</v>
      </c>
      <c r="F258" s="144" t="s">
        <v>404</v>
      </c>
      <c r="H258" s="145">
        <v>268</v>
      </c>
      <c r="I258" s="146"/>
      <c r="L258" s="142"/>
      <c r="M258" s="147"/>
      <c r="T258" s="148"/>
      <c r="AT258" s="143" t="s">
        <v>141</v>
      </c>
      <c r="AU258" s="143" t="s">
        <v>135</v>
      </c>
      <c r="AV258" s="12" t="s">
        <v>135</v>
      </c>
      <c r="AW258" s="12" t="s">
        <v>34</v>
      </c>
      <c r="AX258" s="12" t="s">
        <v>74</v>
      </c>
      <c r="AY258" s="143" t="s">
        <v>128</v>
      </c>
    </row>
    <row r="259" spans="2:65" s="13" customFormat="1" ht="12">
      <c r="B259" s="149"/>
      <c r="D259" s="140" t="s">
        <v>141</v>
      </c>
      <c r="E259" s="150" t="s">
        <v>21</v>
      </c>
      <c r="F259" s="151" t="s">
        <v>144</v>
      </c>
      <c r="H259" s="152">
        <v>268</v>
      </c>
      <c r="I259" s="153"/>
      <c r="L259" s="149"/>
      <c r="M259" s="154"/>
      <c r="T259" s="155"/>
      <c r="AT259" s="150" t="s">
        <v>141</v>
      </c>
      <c r="AU259" s="150" t="s">
        <v>135</v>
      </c>
      <c r="AV259" s="13" t="s">
        <v>134</v>
      </c>
      <c r="AW259" s="13" t="s">
        <v>34</v>
      </c>
      <c r="AX259" s="13" t="s">
        <v>79</v>
      </c>
      <c r="AY259" s="150" t="s">
        <v>128</v>
      </c>
    </row>
    <row r="260" spans="2:65" s="1" customFormat="1" ht="24.25" customHeight="1">
      <c r="B260" s="31"/>
      <c r="C260" s="156" t="s">
        <v>405</v>
      </c>
      <c r="D260" s="156" t="s">
        <v>184</v>
      </c>
      <c r="E260" s="157" t="s">
        <v>406</v>
      </c>
      <c r="F260" s="158" t="s">
        <v>407</v>
      </c>
      <c r="G260" s="159" t="s">
        <v>247</v>
      </c>
      <c r="H260" s="160">
        <v>281.39999999999998</v>
      </c>
      <c r="I260" s="161"/>
      <c r="J260" s="162">
        <f>ROUND(I260*H260,2)</f>
        <v>0</v>
      </c>
      <c r="K260" s="163"/>
      <c r="L260" s="164"/>
      <c r="M260" s="165" t="s">
        <v>21</v>
      </c>
      <c r="N260" s="166" t="s">
        <v>46</v>
      </c>
      <c r="P260" s="132">
        <f>O260*H260</f>
        <v>0</v>
      </c>
      <c r="Q260" s="132">
        <v>2.9999999999999997E-4</v>
      </c>
      <c r="R260" s="132">
        <f>Q260*H260</f>
        <v>8.4419999999999981E-2</v>
      </c>
      <c r="S260" s="132">
        <v>0</v>
      </c>
      <c r="T260" s="133">
        <f>S260*H260</f>
        <v>0</v>
      </c>
      <c r="AR260" s="134" t="s">
        <v>176</v>
      </c>
      <c r="AT260" s="134" t="s">
        <v>184</v>
      </c>
      <c r="AU260" s="134" t="s">
        <v>135</v>
      </c>
      <c r="AY260" s="16" t="s">
        <v>128</v>
      </c>
      <c r="BE260" s="135">
        <f>IF(N260="základní",J260,0)</f>
        <v>0</v>
      </c>
      <c r="BF260" s="135">
        <f>IF(N260="snížená",J260,0)</f>
        <v>0</v>
      </c>
      <c r="BG260" s="135">
        <f>IF(N260="zákl. přenesená",J260,0)</f>
        <v>0</v>
      </c>
      <c r="BH260" s="135">
        <f>IF(N260="sníž. přenesená",J260,0)</f>
        <v>0</v>
      </c>
      <c r="BI260" s="135">
        <f>IF(N260="nulová",J260,0)</f>
        <v>0</v>
      </c>
      <c r="BJ260" s="16" t="s">
        <v>135</v>
      </c>
      <c r="BK260" s="135">
        <f>ROUND(I260*H260,2)</f>
        <v>0</v>
      </c>
      <c r="BL260" s="16" t="s">
        <v>134</v>
      </c>
      <c r="BM260" s="134" t="s">
        <v>408</v>
      </c>
    </row>
    <row r="261" spans="2:65" s="12" customFormat="1" ht="12">
      <c r="B261" s="142"/>
      <c r="D261" s="140" t="s">
        <v>141</v>
      </c>
      <c r="F261" s="144" t="s">
        <v>409</v>
      </c>
      <c r="H261" s="145">
        <v>281.39999999999998</v>
      </c>
      <c r="I261" s="146"/>
      <c r="L261" s="142"/>
      <c r="M261" s="147"/>
      <c r="T261" s="148"/>
      <c r="AT261" s="143" t="s">
        <v>141</v>
      </c>
      <c r="AU261" s="143" t="s">
        <v>135</v>
      </c>
      <c r="AV261" s="12" t="s">
        <v>135</v>
      </c>
      <c r="AW261" s="12" t="s">
        <v>4</v>
      </c>
      <c r="AX261" s="12" t="s">
        <v>79</v>
      </c>
      <c r="AY261" s="143" t="s">
        <v>128</v>
      </c>
    </row>
    <row r="262" spans="2:65" s="1" customFormat="1" ht="24.25" customHeight="1">
      <c r="B262" s="31"/>
      <c r="C262" s="122" t="s">
        <v>410</v>
      </c>
      <c r="D262" s="122" t="s">
        <v>130</v>
      </c>
      <c r="E262" s="123" t="s">
        <v>393</v>
      </c>
      <c r="F262" s="124" t="s">
        <v>394</v>
      </c>
      <c r="G262" s="125" t="s">
        <v>247</v>
      </c>
      <c r="H262" s="126">
        <v>781</v>
      </c>
      <c r="I262" s="127"/>
      <c r="J262" s="128">
        <f>ROUND(I262*H262,2)</f>
        <v>0</v>
      </c>
      <c r="K262" s="129"/>
      <c r="L262" s="31"/>
      <c r="M262" s="130" t="s">
        <v>21</v>
      </c>
      <c r="N262" s="131" t="s">
        <v>46</v>
      </c>
      <c r="P262" s="132">
        <f>O262*H262</f>
        <v>0</v>
      </c>
      <c r="Q262" s="132">
        <v>0</v>
      </c>
      <c r="R262" s="132">
        <f>Q262*H262</f>
        <v>0</v>
      </c>
      <c r="S262" s="132">
        <v>0</v>
      </c>
      <c r="T262" s="133">
        <f>S262*H262</f>
        <v>0</v>
      </c>
      <c r="AR262" s="134" t="s">
        <v>134</v>
      </c>
      <c r="AT262" s="134" t="s">
        <v>130</v>
      </c>
      <c r="AU262" s="134" t="s">
        <v>135</v>
      </c>
      <c r="AY262" s="16" t="s">
        <v>128</v>
      </c>
      <c r="BE262" s="135">
        <f>IF(N262="základní",J262,0)</f>
        <v>0</v>
      </c>
      <c r="BF262" s="135">
        <f>IF(N262="snížená",J262,0)</f>
        <v>0</v>
      </c>
      <c r="BG262" s="135">
        <f>IF(N262="zákl. přenesená",J262,0)</f>
        <v>0</v>
      </c>
      <c r="BH262" s="135">
        <f>IF(N262="sníž. přenesená",J262,0)</f>
        <v>0</v>
      </c>
      <c r="BI262" s="135">
        <f>IF(N262="nulová",J262,0)</f>
        <v>0</v>
      </c>
      <c r="BJ262" s="16" t="s">
        <v>135</v>
      </c>
      <c r="BK262" s="135">
        <f>ROUND(I262*H262,2)</f>
        <v>0</v>
      </c>
      <c r="BL262" s="16" t="s">
        <v>134</v>
      </c>
      <c r="BM262" s="134" t="s">
        <v>411</v>
      </c>
    </row>
    <row r="263" spans="2:65" s="1" customFormat="1" ht="11">
      <c r="B263" s="31"/>
      <c r="D263" s="136" t="s">
        <v>137</v>
      </c>
      <c r="F263" s="137" t="s">
        <v>396</v>
      </c>
      <c r="I263" s="138"/>
      <c r="L263" s="31"/>
      <c r="M263" s="139"/>
      <c r="T263" s="52"/>
      <c r="AT263" s="16" t="s">
        <v>137</v>
      </c>
      <c r="AU263" s="16" t="s">
        <v>135</v>
      </c>
    </row>
    <row r="264" spans="2:65" s="12" customFormat="1" ht="12">
      <c r="B264" s="142"/>
      <c r="D264" s="140" t="s">
        <v>141</v>
      </c>
      <c r="E264" s="143" t="s">
        <v>21</v>
      </c>
      <c r="F264" s="144" t="s">
        <v>412</v>
      </c>
      <c r="H264" s="145">
        <v>781</v>
      </c>
      <c r="I264" s="146"/>
      <c r="L264" s="142"/>
      <c r="M264" s="147"/>
      <c r="T264" s="148"/>
      <c r="AT264" s="143" t="s">
        <v>141</v>
      </c>
      <c r="AU264" s="143" t="s">
        <v>135</v>
      </c>
      <c r="AV264" s="12" t="s">
        <v>135</v>
      </c>
      <c r="AW264" s="12" t="s">
        <v>34</v>
      </c>
      <c r="AX264" s="12" t="s">
        <v>74</v>
      </c>
      <c r="AY264" s="143" t="s">
        <v>128</v>
      </c>
    </row>
    <row r="265" spans="2:65" s="13" customFormat="1" ht="12">
      <c r="B265" s="149"/>
      <c r="D265" s="140" t="s">
        <v>141</v>
      </c>
      <c r="E265" s="150" t="s">
        <v>21</v>
      </c>
      <c r="F265" s="151" t="s">
        <v>144</v>
      </c>
      <c r="H265" s="152">
        <v>781</v>
      </c>
      <c r="I265" s="153"/>
      <c r="L265" s="149"/>
      <c r="M265" s="154"/>
      <c r="T265" s="155"/>
      <c r="AT265" s="150" t="s">
        <v>141</v>
      </c>
      <c r="AU265" s="150" t="s">
        <v>135</v>
      </c>
      <c r="AV265" s="13" t="s">
        <v>134</v>
      </c>
      <c r="AW265" s="13" t="s">
        <v>34</v>
      </c>
      <c r="AX265" s="13" t="s">
        <v>79</v>
      </c>
      <c r="AY265" s="150" t="s">
        <v>128</v>
      </c>
    </row>
    <row r="266" spans="2:65" s="1" customFormat="1" ht="24.25" customHeight="1">
      <c r="B266" s="31"/>
      <c r="C266" s="156" t="s">
        <v>413</v>
      </c>
      <c r="D266" s="156" t="s">
        <v>184</v>
      </c>
      <c r="E266" s="157" t="s">
        <v>414</v>
      </c>
      <c r="F266" s="158" t="s">
        <v>415</v>
      </c>
      <c r="G266" s="159" t="s">
        <v>247</v>
      </c>
      <c r="H266" s="160">
        <v>820.05</v>
      </c>
      <c r="I266" s="161"/>
      <c r="J266" s="162">
        <f>ROUND(I266*H266,2)</f>
        <v>0</v>
      </c>
      <c r="K266" s="163"/>
      <c r="L266" s="164"/>
      <c r="M266" s="165" t="s">
        <v>21</v>
      </c>
      <c r="N266" s="166" t="s">
        <v>46</v>
      </c>
      <c r="P266" s="132">
        <f>O266*H266</f>
        <v>0</v>
      </c>
      <c r="Q266" s="132">
        <v>4.0000000000000003E-5</v>
      </c>
      <c r="R266" s="132">
        <f>Q266*H266</f>
        <v>3.2801999999999998E-2</v>
      </c>
      <c r="S266" s="132">
        <v>0</v>
      </c>
      <c r="T266" s="133">
        <f>S266*H266</f>
        <v>0</v>
      </c>
      <c r="AR266" s="134" t="s">
        <v>176</v>
      </c>
      <c r="AT266" s="134" t="s">
        <v>184</v>
      </c>
      <c r="AU266" s="134" t="s">
        <v>135</v>
      </c>
      <c r="AY266" s="16" t="s">
        <v>128</v>
      </c>
      <c r="BE266" s="135">
        <f>IF(N266="základní",J266,0)</f>
        <v>0</v>
      </c>
      <c r="BF266" s="135">
        <f>IF(N266="snížená",J266,0)</f>
        <v>0</v>
      </c>
      <c r="BG266" s="135">
        <f>IF(N266="zákl. přenesená",J266,0)</f>
        <v>0</v>
      </c>
      <c r="BH266" s="135">
        <f>IF(N266="sníž. přenesená",J266,0)</f>
        <v>0</v>
      </c>
      <c r="BI266" s="135">
        <f>IF(N266="nulová",J266,0)</f>
        <v>0</v>
      </c>
      <c r="BJ266" s="16" t="s">
        <v>135</v>
      </c>
      <c r="BK266" s="135">
        <f>ROUND(I266*H266,2)</f>
        <v>0</v>
      </c>
      <c r="BL266" s="16" t="s">
        <v>134</v>
      </c>
      <c r="BM266" s="134" t="s">
        <v>416</v>
      </c>
    </row>
    <row r="267" spans="2:65" s="12" customFormat="1" ht="12">
      <c r="B267" s="142"/>
      <c r="D267" s="140" t="s">
        <v>141</v>
      </c>
      <c r="F267" s="144" t="s">
        <v>417</v>
      </c>
      <c r="H267" s="145">
        <v>820.05</v>
      </c>
      <c r="I267" s="146"/>
      <c r="L267" s="142"/>
      <c r="M267" s="147"/>
      <c r="T267" s="148"/>
      <c r="AT267" s="143" t="s">
        <v>141</v>
      </c>
      <c r="AU267" s="143" t="s">
        <v>135</v>
      </c>
      <c r="AV267" s="12" t="s">
        <v>135</v>
      </c>
      <c r="AW267" s="12" t="s">
        <v>4</v>
      </c>
      <c r="AX267" s="12" t="s">
        <v>79</v>
      </c>
      <c r="AY267" s="143" t="s">
        <v>128</v>
      </c>
    </row>
    <row r="268" spans="2:65" s="1" customFormat="1" ht="24.25" customHeight="1">
      <c r="B268" s="31"/>
      <c r="C268" s="122" t="s">
        <v>418</v>
      </c>
      <c r="D268" s="122" t="s">
        <v>130</v>
      </c>
      <c r="E268" s="123" t="s">
        <v>393</v>
      </c>
      <c r="F268" s="124" t="s">
        <v>394</v>
      </c>
      <c r="G268" s="125" t="s">
        <v>247</v>
      </c>
      <c r="H268" s="126">
        <v>787.8</v>
      </c>
      <c r="I268" s="127"/>
      <c r="J268" s="128">
        <f>ROUND(I268*H268,2)</f>
        <v>0</v>
      </c>
      <c r="K268" s="129"/>
      <c r="L268" s="31"/>
      <c r="M268" s="130" t="s">
        <v>21</v>
      </c>
      <c r="N268" s="131" t="s">
        <v>46</v>
      </c>
      <c r="P268" s="132">
        <f>O268*H268</f>
        <v>0</v>
      </c>
      <c r="Q268" s="132">
        <v>0</v>
      </c>
      <c r="R268" s="132">
        <f>Q268*H268</f>
        <v>0</v>
      </c>
      <c r="S268" s="132">
        <v>0</v>
      </c>
      <c r="T268" s="133">
        <f>S268*H268</f>
        <v>0</v>
      </c>
      <c r="AR268" s="134" t="s">
        <v>134</v>
      </c>
      <c r="AT268" s="134" t="s">
        <v>130</v>
      </c>
      <c r="AU268" s="134" t="s">
        <v>135</v>
      </c>
      <c r="AY268" s="16" t="s">
        <v>128</v>
      </c>
      <c r="BE268" s="135">
        <f>IF(N268="základní",J268,0)</f>
        <v>0</v>
      </c>
      <c r="BF268" s="135">
        <f>IF(N268="snížená",J268,0)</f>
        <v>0</v>
      </c>
      <c r="BG268" s="135">
        <f>IF(N268="zákl. přenesená",J268,0)</f>
        <v>0</v>
      </c>
      <c r="BH268" s="135">
        <f>IF(N268="sníž. přenesená",J268,0)</f>
        <v>0</v>
      </c>
      <c r="BI268" s="135">
        <f>IF(N268="nulová",J268,0)</f>
        <v>0</v>
      </c>
      <c r="BJ268" s="16" t="s">
        <v>135</v>
      </c>
      <c r="BK268" s="135">
        <f>ROUND(I268*H268,2)</f>
        <v>0</v>
      </c>
      <c r="BL268" s="16" t="s">
        <v>134</v>
      </c>
      <c r="BM268" s="134" t="s">
        <v>419</v>
      </c>
    </row>
    <row r="269" spans="2:65" s="1" customFormat="1" ht="11">
      <c r="B269" s="31"/>
      <c r="D269" s="136" t="s">
        <v>137</v>
      </c>
      <c r="F269" s="137" t="s">
        <v>396</v>
      </c>
      <c r="I269" s="138"/>
      <c r="L269" s="31"/>
      <c r="M269" s="139"/>
      <c r="T269" s="52"/>
      <c r="AT269" s="16" t="s">
        <v>137</v>
      </c>
      <c r="AU269" s="16" t="s">
        <v>135</v>
      </c>
    </row>
    <row r="270" spans="2:65" s="12" customFormat="1" ht="12">
      <c r="B270" s="142"/>
      <c r="D270" s="140" t="s">
        <v>141</v>
      </c>
      <c r="E270" s="143" t="s">
        <v>21</v>
      </c>
      <c r="F270" s="144" t="s">
        <v>420</v>
      </c>
      <c r="H270" s="145">
        <v>513</v>
      </c>
      <c r="I270" s="146"/>
      <c r="L270" s="142"/>
      <c r="M270" s="147"/>
      <c r="T270" s="148"/>
      <c r="AT270" s="143" t="s">
        <v>141</v>
      </c>
      <c r="AU270" s="143" t="s">
        <v>135</v>
      </c>
      <c r="AV270" s="12" t="s">
        <v>135</v>
      </c>
      <c r="AW270" s="12" t="s">
        <v>34</v>
      </c>
      <c r="AX270" s="12" t="s">
        <v>74</v>
      </c>
      <c r="AY270" s="143" t="s">
        <v>128</v>
      </c>
    </row>
    <row r="271" spans="2:65" s="12" customFormat="1" ht="12">
      <c r="B271" s="142"/>
      <c r="D271" s="140" t="s">
        <v>141</v>
      </c>
      <c r="E271" s="143" t="s">
        <v>21</v>
      </c>
      <c r="F271" s="144" t="s">
        <v>421</v>
      </c>
      <c r="H271" s="145">
        <v>274.8</v>
      </c>
      <c r="I271" s="146"/>
      <c r="L271" s="142"/>
      <c r="M271" s="147"/>
      <c r="T271" s="148"/>
      <c r="AT271" s="143" t="s">
        <v>141</v>
      </c>
      <c r="AU271" s="143" t="s">
        <v>135</v>
      </c>
      <c r="AV271" s="12" t="s">
        <v>135</v>
      </c>
      <c r="AW271" s="12" t="s">
        <v>34</v>
      </c>
      <c r="AX271" s="12" t="s">
        <v>74</v>
      </c>
      <c r="AY271" s="143" t="s">
        <v>128</v>
      </c>
    </row>
    <row r="272" spans="2:65" s="13" customFormat="1" ht="12">
      <c r="B272" s="149"/>
      <c r="D272" s="140" t="s">
        <v>141</v>
      </c>
      <c r="E272" s="150" t="s">
        <v>21</v>
      </c>
      <c r="F272" s="151" t="s">
        <v>144</v>
      </c>
      <c r="H272" s="152">
        <v>787.8</v>
      </c>
      <c r="I272" s="153"/>
      <c r="L272" s="149"/>
      <c r="M272" s="154"/>
      <c r="T272" s="155"/>
      <c r="AT272" s="150" t="s">
        <v>141</v>
      </c>
      <c r="AU272" s="150" t="s">
        <v>135</v>
      </c>
      <c r="AV272" s="13" t="s">
        <v>134</v>
      </c>
      <c r="AW272" s="13" t="s">
        <v>34</v>
      </c>
      <c r="AX272" s="13" t="s">
        <v>79</v>
      </c>
      <c r="AY272" s="150" t="s">
        <v>128</v>
      </c>
    </row>
    <row r="273" spans="2:65" s="1" customFormat="1" ht="24.25" customHeight="1">
      <c r="B273" s="31"/>
      <c r="C273" s="156" t="s">
        <v>422</v>
      </c>
      <c r="D273" s="156" t="s">
        <v>184</v>
      </c>
      <c r="E273" s="157" t="s">
        <v>423</v>
      </c>
      <c r="F273" s="158" t="s">
        <v>424</v>
      </c>
      <c r="G273" s="159" t="s">
        <v>247</v>
      </c>
      <c r="H273" s="160">
        <v>827.19</v>
      </c>
      <c r="I273" s="161"/>
      <c r="J273" s="162">
        <f>ROUND(I273*H273,2)</f>
        <v>0</v>
      </c>
      <c r="K273" s="163"/>
      <c r="L273" s="164"/>
      <c r="M273" s="165" t="s">
        <v>21</v>
      </c>
      <c r="N273" s="166" t="s">
        <v>46</v>
      </c>
      <c r="P273" s="132">
        <f>O273*H273</f>
        <v>0</v>
      </c>
      <c r="Q273" s="132">
        <v>1.2E-4</v>
      </c>
      <c r="R273" s="132">
        <f>Q273*H273</f>
        <v>9.9262800000000012E-2</v>
      </c>
      <c r="S273" s="132">
        <v>0</v>
      </c>
      <c r="T273" s="133">
        <f>S273*H273</f>
        <v>0</v>
      </c>
      <c r="AR273" s="134" t="s">
        <v>176</v>
      </c>
      <c r="AT273" s="134" t="s">
        <v>184</v>
      </c>
      <c r="AU273" s="134" t="s">
        <v>135</v>
      </c>
      <c r="AY273" s="16" t="s">
        <v>128</v>
      </c>
      <c r="BE273" s="135">
        <f>IF(N273="základní",J273,0)</f>
        <v>0</v>
      </c>
      <c r="BF273" s="135">
        <f>IF(N273="snížená",J273,0)</f>
        <v>0</v>
      </c>
      <c r="BG273" s="135">
        <f>IF(N273="zákl. přenesená",J273,0)</f>
        <v>0</v>
      </c>
      <c r="BH273" s="135">
        <f>IF(N273="sníž. přenesená",J273,0)</f>
        <v>0</v>
      </c>
      <c r="BI273" s="135">
        <f>IF(N273="nulová",J273,0)</f>
        <v>0</v>
      </c>
      <c r="BJ273" s="16" t="s">
        <v>135</v>
      </c>
      <c r="BK273" s="135">
        <f>ROUND(I273*H273,2)</f>
        <v>0</v>
      </c>
      <c r="BL273" s="16" t="s">
        <v>134</v>
      </c>
      <c r="BM273" s="134" t="s">
        <v>425</v>
      </c>
    </row>
    <row r="274" spans="2:65" s="12" customFormat="1" ht="12">
      <c r="B274" s="142"/>
      <c r="D274" s="140" t="s">
        <v>141</v>
      </c>
      <c r="F274" s="144" t="s">
        <v>426</v>
      </c>
      <c r="H274" s="145">
        <v>827.19</v>
      </c>
      <c r="I274" s="146"/>
      <c r="L274" s="142"/>
      <c r="M274" s="147"/>
      <c r="T274" s="148"/>
      <c r="AT274" s="143" t="s">
        <v>141</v>
      </c>
      <c r="AU274" s="143" t="s">
        <v>135</v>
      </c>
      <c r="AV274" s="12" t="s">
        <v>135</v>
      </c>
      <c r="AW274" s="12" t="s">
        <v>4</v>
      </c>
      <c r="AX274" s="12" t="s">
        <v>79</v>
      </c>
      <c r="AY274" s="143" t="s">
        <v>128</v>
      </c>
    </row>
    <row r="275" spans="2:65" s="1" customFormat="1" ht="37.75" customHeight="1">
      <c r="B275" s="31"/>
      <c r="C275" s="122" t="s">
        <v>427</v>
      </c>
      <c r="D275" s="122" t="s">
        <v>130</v>
      </c>
      <c r="E275" s="123" t="s">
        <v>428</v>
      </c>
      <c r="F275" s="124" t="s">
        <v>429</v>
      </c>
      <c r="G275" s="125" t="s">
        <v>179</v>
      </c>
      <c r="H275" s="126">
        <v>1557.12</v>
      </c>
      <c r="I275" s="127"/>
      <c r="J275" s="128">
        <f>ROUND(I275*H275,2)</f>
        <v>0</v>
      </c>
      <c r="K275" s="129"/>
      <c r="L275" s="31"/>
      <c r="M275" s="130" t="s">
        <v>21</v>
      </c>
      <c r="N275" s="131" t="s">
        <v>46</v>
      </c>
      <c r="P275" s="132">
        <f>O275*H275</f>
        <v>0</v>
      </c>
      <c r="Q275" s="132">
        <v>3.798E-2</v>
      </c>
      <c r="R275" s="132">
        <f>Q275*H275</f>
        <v>59.139417599999994</v>
      </c>
      <c r="S275" s="132">
        <v>0</v>
      </c>
      <c r="T275" s="133">
        <f>S275*H275</f>
        <v>0</v>
      </c>
      <c r="AR275" s="134" t="s">
        <v>134</v>
      </c>
      <c r="AT275" s="134" t="s">
        <v>130</v>
      </c>
      <c r="AU275" s="134" t="s">
        <v>135</v>
      </c>
      <c r="AY275" s="16" t="s">
        <v>128</v>
      </c>
      <c r="BE275" s="135">
        <f>IF(N275="základní",J275,0)</f>
        <v>0</v>
      </c>
      <c r="BF275" s="135">
        <f>IF(N275="snížená",J275,0)</f>
        <v>0</v>
      </c>
      <c r="BG275" s="135">
        <f>IF(N275="zákl. přenesená",J275,0)</f>
        <v>0</v>
      </c>
      <c r="BH275" s="135">
        <f>IF(N275="sníž. přenesená",J275,0)</f>
        <v>0</v>
      </c>
      <c r="BI275" s="135">
        <f>IF(N275="nulová",J275,0)</f>
        <v>0</v>
      </c>
      <c r="BJ275" s="16" t="s">
        <v>135</v>
      </c>
      <c r="BK275" s="135">
        <f>ROUND(I275*H275,2)</f>
        <v>0</v>
      </c>
      <c r="BL275" s="16" t="s">
        <v>134</v>
      </c>
      <c r="BM275" s="134" t="s">
        <v>430</v>
      </c>
    </row>
    <row r="276" spans="2:65" s="1" customFormat="1" ht="11">
      <c r="B276" s="31"/>
      <c r="D276" s="136" t="s">
        <v>137</v>
      </c>
      <c r="F276" s="137" t="s">
        <v>431</v>
      </c>
      <c r="I276" s="138"/>
      <c r="L276" s="31"/>
      <c r="M276" s="139"/>
      <c r="T276" s="52"/>
      <c r="AT276" s="16" t="s">
        <v>137</v>
      </c>
      <c r="AU276" s="16" t="s">
        <v>135</v>
      </c>
    </row>
    <row r="277" spans="2:65" s="1" customFormat="1" ht="37.75" customHeight="1">
      <c r="B277" s="31"/>
      <c r="C277" s="122" t="s">
        <v>432</v>
      </c>
      <c r="D277" s="122" t="s">
        <v>130</v>
      </c>
      <c r="E277" s="123" t="s">
        <v>433</v>
      </c>
      <c r="F277" s="124" t="s">
        <v>434</v>
      </c>
      <c r="G277" s="125" t="s">
        <v>179</v>
      </c>
      <c r="H277" s="126">
        <v>117.172</v>
      </c>
      <c r="I277" s="127"/>
      <c r="J277" s="128">
        <f>ROUND(I277*H277,2)</f>
        <v>0</v>
      </c>
      <c r="K277" s="129"/>
      <c r="L277" s="31"/>
      <c r="M277" s="130" t="s">
        <v>21</v>
      </c>
      <c r="N277" s="131" t="s">
        <v>46</v>
      </c>
      <c r="P277" s="132">
        <f>O277*H277</f>
        <v>0</v>
      </c>
      <c r="Q277" s="132">
        <v>5.7000000000000002E-3</v>
      </c>
      <c r="R277" s="132">
        <f>Q277*H277</f>
        <v>0.66788040000000004</v>
      </c>
      <c r="S277" s="132">
        <v>0</v>
      </c>
      <c r="T277" s="133">
        <f>S277*H277</f>
        <v>0</v>
      </c>
      <c r="AR277" s="134" t="s">
        <v>134</v>
      </c>
      <c r="AT277" s="134" t="s">
        <v>130</v>
      </c>
      <c r="AU277" s="134" t="s">
        <v>135</v>
      </c>
      <c r="AY277" s="16" t="s">
        <v>128</v>
      </c>
      <c r="BE277" s="135">
        <f>IF(N277="základní",J277,0)</f>
        <v>0</v>
      </c>
      <c r="BF277" s="135">
        <f>IF(N277="snížená",J277,0)</f>
        <v>0</v>
      </c>
      <c r="BG277" s="135">
        <f>IF(N277="zákl. přenesená",J277,0)</f>
        <v>0</v>
      </c>
      <c r="BH277" s="135">
        <f>IF(N277="sníž. přenesená",J277,0)</f>
        <v>0</v>
      </c>
      <c r="BI277" s="135">
        <f>IF(N277="nulová",J277,0)</f>
        <v>0</v>
      </c>
      <c r="BJ277" s="16" t="s">
        <v>135</v>
      </c>
      <c r="BK277" s="135">
        <f>ROUND(I277*H277,2)</f>
        <v>0</v>
      </c>
      <c r="BL277" s="16" t="s">
        <v>134</v>
      </c>
      <c r="BM277" s="134" t="s">
        <v>435</v>
      </c>
    </row>
    <row r="278" spans="2:65" s="1" customFormat="1" ht="11">
      <c r="B278" s="31"/>
      <c r="D278" s="136" t="s">
        <v>137</v>
      </c>
      <c r="F278" s="137" t="s">
        <v>436</v>
      </c>
      <c r="I278" s="138"/>
      <c r="L278" s="31"/>
      <c r="M278" s="139"/>
      <c r="T278" s="52"/>
      <c r="AT278" s="16" t="s">
        <v>137</v>
      </c>
      <c r="AU278" s="16" t="s">
        <v>135</v>
      </c>
    </row>
    <row r="279" spans="2:65" s="1" customFormat="1" ht="37.75" customHeight="1">
      <c r="B279" s="31"/>
      <c r="C279" s="122" t="s">
        <v>437</v>
      </c>
      <c r="D279" s="122" t="s">
        <v>130</v>
      </c>
      <c r="E279" s="123" t="s">
        <v>438</v>
      </c>
      <c r="F279" s="124" t="s">
        <v>439</v>
      </c>
      <c r="G279" s="125" t="s">
        <v>179</v>
      </c>
      <c r="H279" s="126">
        <v>1805.7260000000001</v>
      </c>
      <c r="I279" s="127"/>
      <c r="J279" s="128">
        <f>ROUND(I279*H279,2)</f>
        <v>0</v>
      </c>
      <c r="K279" s="129"/>
      <c r="L279" s="31"/>
      <c r="M279" s="130" t="s">
        <v>21</v>
      </c>
      <c r="N279" s="131" t="s">
        <v>46</v>
      </c>
      <c r="P279" s="132">
        <f>O279*H279</f>
        <v>0</v>
      </c>
      <c r="Q279" s="132">
        <v>2.8500000000000001E-3</v>
      </c>
      <c r="R279" s="132">
        <f>Q279*H279</f>
        <v>5.1463191000000004</v>
      </c>
      <c r="S279" s="132">
        <v>0</v>
      </c>
      <c r="T279" s="133">
        <f>S279*H279</f>
        <v>0</v>
      </c>
      <c r="AR279" s="134" t="s">
        <v>134</v>
      </c>
      <c r="AT279" s="134" t="s">
        <v>130</v>
      </c>
      <c r="AU279" s="134" t="s">
        <v>135</v>
      </c>
      <c r="AY279" s="16" t="s">
        <v>128</v>
      </c>
      <c r="BE279" s="135">
        <f>IF(N279="základní",J279,0)</f>
        <v>0</v>
      </c>
      <c r="BF279" s="135">
        <f>IF(N279="snížená",J279,0)</f>
        <v>0</v>
      </c>
      <c r="BG279" s="135">
        <f>IF(N279="zákl. přenesená",J279,0)</f>
        <v>0</v>
      </c>
      <c r="BH279" s="135">
        <f>IF(N279="sníž. přenesená",J279,0)</f>
        <v>0</v>
      </c>
      <c r="BI279" s="135">
        <f>IF(N279="nulová",J279,0)</f>
        <v>0</v>
      </c>
      <c r="BJ279" s="16" t="s">
        <v>135</v>
      </c>
      <c r="BK279" s="135">
        <f>ROUND(I279*H279,2)</f>
        <v>0</v>
      </c>
      <c r="BL279" s="16" t="s">
        <v>134</v>
      </c>
      <c r="BM279" s="134" t="s">
        <v>440</v>
      </c>
    </row>
    <row r="280" spans="2:65" s="1" customFormat="1" ht="11">
      <c r="B280" s="31"/>
      <c r="D280" s="136" t="s">
        <v>137</v>
      </c>
      <c r="F280" s="137" t="s">
        <v>441</v>
      </c>
      <c r="I280" s="138"/>
      <c r="L280" s="31"/>
      <c r="M280" s="139"/>
      <c r="T280" s="52"/>
      <c r="AT280" s="16" t="s">
        <v>137</v>
      </c>
      <c r="AU280" s="16" t="s">
        <v>135</v>
      </c>
    </row>
    <row r="281" spans="2:65" s="1" customFormat="1" ht="37.75" customHeight="1">
      <c r="B281" s="31"/>
      <c r="C281" s="122" t="s">
        <v>442</v>
      </c>
      <c r="D281" s="122" t="s">
        <v>130</v>
      </c>
      <c r="E281" s="123" t="s">
        <v>443</v>
      </c>
      <c r="F281" s="124" t="s">
        <v>444</v>
      </c>
      <c r="G281" s="125" t="s">
        <v>179</v>
      </c>
      <c r="H281" s="126">
        <v>479.16</v>
      </c>
      <c r="I281" s="127"/>
      <c r="J281" s="128">
        <f>ROUND(I281*H281,2)</f>
        <v>0</v>
      </c>
      <c r="K281" s="129"/>
      <c r="L281" s="31"/>
      <c r="M281" s="130" t="s">
        <v>21</v>
      </c>
      <c r="N281" s="131" t="s">
        <v>46</v>
      </c>
      <c r="P281" s="132">
        <f>O281*H281</f>
        <v>0</v>
      </c>
      <c r="Q281" s="132">
        <v>0</v>
      </c>
      <c r="R281" s="132">
        <f>Q281*H281</f>
        <v>0</v>
      </c>
      <c r="S281" s="132">
        <v>0</v>
      </c>
      <c r="T281" s="133">
        <f>S281*H281</f>
        <v>0</v>
      </c>
      <c r="AR281" s="134" t="s">
        <v>134</v>
      </c>
      <c r="AT281" s="134" t="s">
        <v>130</v>
      </c>
      <c r="AU281" s="134" t="s">
        <v>135</v>
      </c>
      <c r="AY281" s="16" t="s">
        <v>128</v>
      </c>
      <c r="BE281" s="135">
        <f>IF(N281="základní",J281,0)</f>
        <v>0</v>
      </c>
      <c r="BF281" s="135">
        <f>IF(N281="snížená",J281,0)</f>
        <v>0</v>
      </c>
      <c r="BG281" s="135">
        <f>IF(N281="zákl. přenesená",J281,0)</f>
        <v>0</v>
      </c>
      <c r="BH281" s="135">
        <f>IF(N281="sníž. přenesená",J281,0)</f>
        <v>0</v>
      </c>
      <c r="BI281" s="135">
        <f>IF(N281="nulová",J281,0)</f>
        <v>0</v>
      </c>
      <c r="BJ281" s="16" t="s">
        <v>135</v>
      </c>
      <c r="BK281" s="135">
        <f>ROUND(I281*H281,2)</f>
        <v>0</v>
      </c>
      <c r="BL281" s="16" t="s">
        <v>134</v>
      </c>
      <c r="BM281" s="134" t="s">
        <v>445</v>
      </c>
    </row>
    <row r="282" spans="2:65" s="1" customFormat="1" ht="11">
      <c r="B282" s="31"/>
      <c r="D282" s="136" t="s">
        <v>137</v>
      </c>
      <c r="F282" s="137" t="s">
        <v>446</v>
      </c>
      <c r="I282" s="138"/>
      <c r="L282" s="31"/>
      <c r="M282" s="139"/>
      <c r="T282" s="52"/>
      <c r="AT282" s="16" t="s">
        <v>137</v>
      </c>
      <c r="AU282" s="16" t="s">
        <v>135</v>
      </c>
    </row>
    <row r="283" spans="2:65" s="12" customFormat="1" ht="24">
      <c r="B283" s="142"/>
      <c r="D283" s="140" t="s">
        <v>141</v>
      </c>
      <c r="E283" s="143" t="s">
        <v>21</v>
      </c>
      <c r="F283" s="144" t="s">
        <v>447</v>
      </c>
      <c r="H283" s="145">
        <v>479.16</v>
      </c>
      <c r="I283" s="146"/>
      <c r="L283" s="142"/>
      <c r="M283" s="147"/>
      <c r="T283" s="148"/>
      <c r="AT283" s="143" t="s">
        <v>141</v>
      </c>
      <c r="AU283" s="143" t="s">
        <v>135</v>
      </c>
      <c r="AV283" s="12" t="s">
        <v>135</v>
      </c>
      <c r="AW283" s="12" t="s">
        <v>34</v>
      </c>
      <c r="AX283" s="12" t="s">
        <v>74</v>
      </c>
      <c r="AY283" s="143" t="s">
        <v>128</v>
      </c>
    </row>
    <row r="284" spans="2:65" s="13" customFormat="1" ht="12">
      <c r="B284" s="149"/>
      <c r="D284" s="140" t="s">
        <v>141</v>
      </c>
      <c r="E284" s="150" t="s">
        <v>21</v>
      </c>
      <c r="F284" s="151" t="s">
        <v>144</v>
      </c>
      <c r="H284" s="152">
        <v>479.16</v>
      </c>
      <c r="I284" s="153"/>
      <c r="L284" s="149"/>
      <c r="M284" s="154"/>
      <c r="T284" s="155"/>
      <c r="AT284" s="150" t="s">
        <v>141</v>
      </c>
      <c r="AU284" s="150" t="s">
        <v>135</v>
      </c>
      <c r="AV284" s="13" t="s">
        <v>134</v>
      </c>
      <c r="AW284" s="13" t="s">
        <v>34</v>
      </c>
      <c r="AX284" s="13" t="s">
        <v>79</v>
      </c>
      <c r="AY284" s="150" t="s">
        <v>128</v>
      </c>
    </row>
    <row r="285" spans="2:65" s="1" customFormat="1" ht="16.5" customHeight="1">
      <c r="B285" s="31"/>
      <c r="C285" s="122" t="s">
        <v>448</v>
      </c>
      <c r="D285" s="122" t="s">
        <v>130</v>
      </c>
      <c r="E285" s="123" t="s">
        <v>449</v>
      </c>
      <c r="F285" s="124" t="s">
        <v>450</v>
      </c>
      <c r="G285" s="125" t="s">
        <v>179</v>
      </c>
      <c r="H285" s="126">
        <v>1557.12</v>
      </c>
      <c r="I285" s="127"/>
      <c r="J285" s="128">
        <f>ROUND(I285*H285,2)</f>
        <v>0</v>
      </c>
      <c r="K285" s="129"/>
      <c r="L285" s="31"/>
      <c r="M285" s="130" t="s">
        <v>21</v>
      </c>
      <c r="N285" s="131" t="s">
        <v>46</v>
      </c>
      <c r="P285" s="132">
        <f>O285*H285</f>
        <v>0</v>
      </c>
      <c r="Q285" s="132">
        <v>0</v>
      </c>
      <c r="R285" s="132">
        <f>Q285*H285</f>
        <v>0</v>
      </c>
      <c r="S285" s="132">
        <v>0</v>
      </c>
      <c r="T285" s="133">
        <f>S285*H285</f>
        <v>0</v>
      </c>
      <c r="AR285" s="134" t="s">
        <v>134</v>
      </c>
      <c r="AT285" s="134" t="s">
        <v>130</v>
      </c>
      <c r="AU285" s="134" t="s">
        <v>135</v>
      </c>
      <c r="AY285" s="16" t="s">
        <v>128</v>
      </c>
      <c r="BE285" s="135">
        <f>IF(N285="základní",J285,0)</f>
        <v>0</v>
      </c>
      <c r="BF285" s="135">
        <f>IF(N285="snížená",J285,0)</f>
        <v>0</v>
      </c>
      <c r="BG285" s="135">
        <f>IF(N285="zákl. přenesená",J285,0)</f>
        <v>0</v>
      </c>
      <c r="BH285" s="135">
        <f>IF(N285="sníž. přenesená",J285,0)</f>
        <v>0</v>
      </c>
      <c r="BI285" s="135">
        <f>IF(N285="nulová",J285,0)</f>
        <v>0</v>
      </c>
      <c r="BJ285" s="16" t="s">
        <v>135</v>
      </c>
      <c r="BK285" s="135">
        <f>ROUND(I285*H285,2)</f>
        <v>0</v>
      </c>
      <c r="BL285" s="16" t="s">
        <v>134</v>
      </c>
      <c r="BM285" s="134" t="s">
        <v>451</v>
      </c>
    </row>
    <row r="286" spans="2:65" s="1" customFormat="1" ht="11">
      <c r="B286" s="31"/>
      <c r="D286" s="136" t="s">
        <v>137</v>
      </c>
      <c r="F286" s="137" t="s">
        <v>452</v>
      </c>
      <c r="I286" s="138"/>
      <c r="L286" s="31"/>
      <c r="M286" s="139"/>
      <c r="T286" s="52"/>
      <c r="AT286" s="16" t="s">
        <v>137</v>
      </c>
      <c r="AU286" s="16" t="s">
        <v>135</v>
      </c>
    </row>
    <row r="287" spans="2:65" s="12" customFormat="1" ht="24">
      <c r="B287" s="142"/>
      <c r="D287" s="140" t="s">
        <v>141</v>
      </c>
      <c r="E287" s="143" t="s">
        <v>21</v>
      </c>
      <c r="F287" s="144" t="s">
        <v>453</v>
      </c>
      <c r="H287" s="145">
        <v>1828.4</v>
      </c>
      <c r="I287" s="146"/>
      <c r="L287" s="142"/>
      <c r="M287" s="147"/>
      <c r="T287" s="148"/>
      <c r="AT287" s="143" t="s">
        <v>141</v>
      </c>
      <c r="AU287" s="143" t="s">
        <v>135</v>
      </c>
      <c r="AV287" s="12" t="s">
        <v>135</v>
      </c>
      <c r="AW287" s="12" t="s">
        <v>34</v>
      </c>
      <c r="AX287" s="12" t="s">
        <v>74</v>
      </c>
      <c r="AY287" s="143" t="s">
        <v>128</v>
      </c>
    </row>
    <row r="288" spans="2:65" s="12" customFormat="1" ht="24">
      <c r="B288" s="142"/>
      <c r="D288" s="140" t="s">
        <v>141</v>
      </c>
      <c r="E288" s="143" t="s">
        <v>21</v>
      </c>
      <c r="F288" s="144" t="s">
        <v>454</v>
      </c>
      <c r="H288" s="145">
        <v>-479.16</v>
      </c>
      <c r="I288" s="146"/>
      <c r="L288" s="142"/>
      <c r="M288" s="147"/>
      <c r="T288" s="148"/>
      <c r="AT288" s="143" t="s">
        <v>141</v>
      </c>
      <c r="AU288" s="143" t="s">
        <v>135</v>
      </c>
      <c r="AV288" s="12" t="s">
        <v>135</v>
      </c>
      <c r="AW288" s="12" t="s">
        <v>34</v>
      </c>
      <c r="AX288" s="12" t="s">
        <v>74</v>
      </c>
      <c r="AY288" s="143" t="s">
        <v>128</v>
      </c>
    </row>
    <row r="289" spans="2:65" s="12" customFormat="1" ht="24">
      <c r="B289" s="142"/>
      <c r="D289" s="140" t="s">
        <v>141</v>
      </c>
      <c r="E289" s="143" t="s">
        <v>21</v>
      </c>
      <c r="F289" s="144" t="s">
        <v>455</v>
      </c>
      <c r="H289" s="145">
        <v>207.88</v>
      </c>
      <c r="I289" s="146"/>
      <c r="L289" s="142"/>
      <c r="M289" s="147"/>
      <c r="T289" s="148"/>
      <c r="AT289" s="143" t="s">
        <v>141</v>
      </c>
      <c r="AU289" s="143" t="s">
        <v>135</v>
      </c>
      <c r="AV289" s="12" t="s">
        <v>135</v>
      </c>
      <c r="AW289" s="12" t="s">
        <v>34</v>
      </c>
      <c r="AX289" s="12" t="s">
        <v>74</v>
      </c>
      <c r="AY289" s="143" t="s">
        <v>128</v>
      </c>
    </row>
    <row r="290" spans="2:65" s="13" customFormat="1" ht="12">
      <c r="B290" s="149"/>
      <c r="D290" s="140" t="s">
        <v>141</v>
      </c>
      <c r="E290" s="150" t="s">
        <v>21</v>
      </c>
      <c r="F290" s="151" t="s">
        <v>144</v>
      </c>
      <c r="H290" s="152">
        <v>1557.12</v>
      </c>
      <c r="I290" s="153"/>
      <c r="L290" s="149"/>
      <c r="M290" s="154"/>
      <c r="T290" s="155"/>
      <c r="AT290" s="150" t="s">
        <v>141</v>
      </c>
      <c r="AU290" s="150" t="s">
        <v>135</v>
      </c>
      <c r="AV290" s="13" t="s">
        <v>134</v>
      </c>
      <c r="AW290" s="13" t="s">
        <v>34</v>
      </c>
      <c r="AX290" s="13" t="s">
        <v>79</v>
      </c>
      <c r="AY290" s="150" t="s">
        <v>128</v>
      </c>
    </row>
    <row r="291" spans="2:65" s="1" customFormat="1" ht="37.75" customHeight="1">
      <c r="B291" s="31"/>
      <c r="C291" s="122" t="s">
        <v>456</v>
      </c>
      <c r="D291" s="122" t="s">
        <v>130</v>
      </c>
      <c r="E291" s="123" t="s">
        <v>457</v>
      </c>
      <c r="F291" s="124" t="s">
        <v>458</v>
      </c>
      <c r="G291" s="125" t="s">
        <v>247</v>
      </c>
      <c r="H291" s="126">
        <v>500.96</v>
      </c>
      <c r="I291" s="127"/>
      <c r="J291" s="128">
        <f>ROUND(I291*H291,2)</f>
        <v>0</v>
      </c>
      <c r="K291" s="129"/>
      <c r="L291" s="31"/>
      <c r="M291" s="130" t="s">
        <v>21</v>
      </c>
      <c r="N291" s="131" t="s">
        <v>46</v>
      </c>
      <c r="P291" s="132">
        <f>O291*H291</f>
        <v>0</v>
      </c>
      <c r="Q291" s="132">
        <v>0</v>
      </c>
      <c r="R291" s="132">
        <f>Q291*H291</f>
        <v>0</v>
      </c>
      <c r="S291" s="132">
        <v>0</v>
      </c>
      <c r="T291" s="133">
        <f>S291*H291</f>
        <v>0</v>
      </c>
      <c r="AR291" s="134" t="s">
        <v>134</v>
      </c>
      <c r="AT291" s="134" t="s">
        <v>130</v>
      </c>
      <c r="AU291" s="134" t="s">
        <v>135</v>
      </c>
      <c r="AY291" s="16" t="s">
        <v>128</v>
      </c>
      <c r="BE291" s="135">
        <f>IF(N291="základní",J291,0)</f>
        <v>0</v>
      </c>
      <c r="BF291" s="135">
        <f>IF(N291="snížená",J291,0)</f>
        <v>0</v>
      </c>
      <c r="BG291" s="135">
        <f>IF(N291="zákl. přenesená",J291,0)</f>
        <v>0</v>
      </c>
      <c r="BH291" s="135">
        <f>IF(N291="sníž. přenesená",J291,0)</f>
        <v>0</v>
      </c>
      <c r="BI291" s="135">
        <f>IF(N291="nulová",J291,0)</f>
        <v>0</v>
      </c>
      <c r="BJ291" s="16" t="s">
        <v>135</v>
      </c>
      <c r="BK291" s="135">
        <f>ROUND(I291*H291,2)</f>
        <v>0</v>
      </c>
      <c r="BL291" s="16" t="s">
        <v>134</v>
      </c>
      <c r="BM291" s="134" t="s">
        <v>459</v>
      </c>
    </row>
    <row r="292" spans="2:65" s="1" customFormat="1" ht="11">
      <c r="B292" s="31"/>
      <c r="D292" s="136" t="s">
        <v>137</v>
      </c>
      <c r="F292" s="137" t="s">
        <v>460</v>
      </c>
      <c r="I292" s="138"/>
      <c r="L292" s="31"/>
      <c r="M292" s="139"/>
      <c r="T292" s="52"/>
      <c r="AT292" s="16" t="s">
        <v>137</v>
      </c>
      <c r="AU292" s="16" t="s">
        <v>135</v>
      </c>
    </row>
    <row r="293" spans="2:65" s="12" customFormat="1" ht="24">
      <c r="B293" s="142"/>
      <c r="D293" s="140" t="s">
        <v>141</v>
      </c>
      <c r="E293" s="143" t="s">
        <v>21</v>
      </c>
      <c r="F293" s="144" t="s">
        <v>461</v>
      </c>
      <c r="H293" s="145">
        <v>500.96</v>
      </c>
      <c r="I293" s="146"/>
      <c r="L293" s="142"/>
      <c r="M293" s="147"/>
      <c r="T293" s="148"/>
      <c r="AT293" s="143" t="s">
        <v>141</v>
      </c>
      <c r="AU293" s="143" t="s">
        <v>135</v>
      </c>
      <c r="AV293" s="12" t="s">
        <v>135</v>
      </c>
      <c r="AW293" s="12" t="s">
        <v>34</v>
      </c>
      <c r="AX293" s="12" t="s">
        <v>74</v>
      </c>
      <c r="AY293" s="143" t="s">
        <v>128</v>
      </c>
    </row>
    <row r="294" spans="2:65" s="13" customFormat="1" ht="12">
      <c r="B294" s="149"/>
      <c r="D294" s="140" t="s">
        <v>141</v>
      </c>
      <c r="E294" s="150" t="s">
        <v>21</v>
      </c>
      <c r="F294" s="151" t="s">
        <v>144</v>
      </c>
      <c r="H294" s="152">
        <v>500.96</v>
      </c>
      <c r="I294" s="153"/>
      <c r="L294" s="149"/>
      <c r="M294" s="154"/>
      <c r="T294" s="155"/>
      <c r="AT294" s="150" t="s">
        <v>141</v>
      </c>
      <c r="AU294" s="150" t="s">
        <v>135</v>
      </c>
      <c r="AV294" s="13" t="s">
        <v>134</v>
      </c>
      <c r="AW294" s="13" t="s">
        <v>34</v>
      </c>
      <c r="AX294" s="13" t="s">
        <v>79</v>
      </c>
      <c r="AY294" s="150" t="s">
        <v>128</v>
      </c>
    </row>
    <row r="295" spans="2:65" s="1" customFormat="1" ht="37.75" customHeight="1">
      <c r="B295" s="31"/>
      <c r="C295" s="122" t="s">
        <v>462</v>
      </c>
      <c r="D295" s="122" t="s">
        <v>130</v>
      </c>
      <c r="E295" s="123" t="s">
        <v>463</v>
      </c>
      <c r="F295" s="124" t="s">
        <v>464</v>
      </c>
      <c r="G295" s="125" t="s">
        <v>179</v>
      </c>
      <c r="H295" s="126">
        <v>26.495999999999999</v>
      </c>
      <c r="I295" s="127"/>
      <c r="J295" s="128">
        <f>ROUND(I295*H295,2)</f>
        <v>0</v>
      </c>
      <c r="K295" s="129"/>
      <c r="L295" s="31"/>
      <c r="M295" s="130" t="s">
        <v>21</v>
      </c>
      <c r="N295" s="131" t="s">
        <v>46</v>
      </c>
      <c r="P295" s="132">
        <f>O295*H295</f>
        <v>0</v>
      </c>
      <c r="Q295" s="132">
        <v>0.23935999999999999</v>
      </c>
      <c r="R295" s="132">
        <f>Q295*H295</f>
        <v>6.3420825599999997</v>
      </c>
      <c r="S295" s="132">
        <v>0</v>
      </c>
      <c r="T295" s="133">
        <f>S295*H295</f>
        <v>0</v>
      </c>
      <c r="AR295" s="134" t="s">
        <v>134</v>
      </c>
      <c r="AT295" s="134" t="s">
        <v>130</v>
      </c>
      <c r="AU295" s="134" t="s">
        <v>135</v>
      </c>
      <c r="AY295" s="16" t="s">
        <v>128</v>
      </c>
      <c r="BE295" s="135">
        <f>IF(N295="základní",J295,0)</f>
        <v>0</v>
      </c>
      <c r="BF295" s="135">
        <f>IF(N295="snížená",J295,0)</f>
        <v>0</v>
      </c>
      <c r="BG295" s="135">
        <f>IF(N295="zákl. přenesená",J295,0)</f>
        <v>0</v>
      </c>
      <c r="BH295" s="135">
        <f>IF(N295="sníž. přenesená",J295,0)</f>
        <v>0</v>
      </c>
      <c r="BI295" s="135">
        <f>IF(N295="nulová",J295,0)</f>
        <v>0</v>
      </c>
      <c r="BJ295" s="16" t="s">
        <v>135</v>
      </c>
      <c r="BK295" s="135">
        <f>ROUND(I295*H295,2)</f>
        <v>0</v>
      </c>
      <c r="BL295" s="16" t="s">
        <v>134</v>
      </c>
      <c r="BM295" s="134" t="s">
        <v>465</v>
      </c>
    </row>
    <row r="296" spans="2:65" s="1" customFormat="1" ht="11">
      <c r="B296" s="31"/>
      <c r="D296" s="136" t="s">
        <v>137</v>
      </c>
      <c r="F296" s="137" t="s">
        <v>466</v>
      </c>
      <c r="I296" s="138"/>
      <c r="L296" s="31"/>
      <c r="M296" s="139"/>
      <c r="T296" s="52"/>
      <c r="AT296" s="16" t="s">
        <v>137</v>
      </c>
      <c r="AU296" s="16" t="s">
        <v>135</v>
      </c>
    </row>
    <row r="297" spans="2:65" s="12" customFormat="1" ht="12">
      <c r="B297" s="142"/>
      <c r="D297" s="140" t="s">
        <v>141</v>
      </c>
      <c r="E297" s="143" t="s">
        <v>21</v>
      </c>
      <c r="F297" s="144" t="s">
        <v>467</v>
      </c>
      <c r="H297" s="145">
        <v>26.495999999999999</v>
      </c>
      <c r="I297" s="146"/>
      <c r="L297" s="142"/>
      <c r="M297" s="147"/>
      <c r="T297" s="148"/>
      <c r="AT297" s="143" t="s">
        <v>141</v>
      </c>
      <c r="AU297" s="143" t="s">
        <v>135</v>
      </c>
      <c r="AV297" s="12" t="s">
        <v>135</v>
      </c>
      <c r="AW297" s="12" t="s">
        <v>34</v>
      </c>
      <c r="AX297" s="12" t="s">
        <v>74</v>
      </c>
      <c r="AY297" s="143" t="s">
        <v>128</v>
      </c>
    </row>
    <row r="298" spans="2:65" s="13" customFormat="1" ht="12">
      <c r="B298" s="149"/>
      <c r="D298" s="140" t="s">
        <v>141</v>
      </c>
      <c r="E298" s="150" t="s">
        <v>21</v>
      </c>
      <c r="F298" s="151" t="s">
        <v>144</v>
      </c>
      <c r="H298" s="152">
        <v>26.495999999999999</v>
      </c>
      <c r="I298" s="153"/>
      <c r="L298" s="149"/>
      <c r="M298" s="154"/>
      <c r="T298" s="155"/>
      <c r="AT298" s="150" t="s">
        <v>141</v>
      </c>
      <c r="AU298" s="150" t="s">
        <v>135</v>
      </c>
      <c r="AV298" s="13" t="s">
        <v>134</v>
      </c>
      <c r="AW298" s="13" t="s">
        <v>34</v>
      </c>
      <c r="AX298" s="13" t="s">
        <v>79</v>
      </c>
      <c r="AY298" s="150" t="s">
        <v>128</v>
      </c>
    </row>
    <row r="299" spans="2:65" s="1" customFormat="1" ht="44.25" customHeight="1">
      <c r="B299" s="31"/>
      <c r="C299" s="122" t="s">
        <v>468</v>
      </c>
      <c r="D299" s="122" t="s">
        <v>130</v>
      </c>
      <c r="E299" s="123" t="s">
        <v>469</v>
      </c>
      <c r="F299" s="124" t="s">
        <v>470</v>
      </c>
      <c r="G299" s="125" t="s">
        <v>247</v>
      </c>
      <c r="H299" s="126">
        <v>70.239999999999995</v>
      </c>
      <c r="I299" s="127"/>
      <c r="J299" s="128">
        <f>ROUND(I299*H299,2)</f>
        <v>0</v>
      </c>
      <c r="K299" s="129"/>
      <c r="L299" s="31"/>
      <c r="M299" s="130" t="s">
        <v>21</v>
      </c>
      <c r="N299" s="131" t="s">
        <v>46</v>
      </c>
      <c r="P299" s="132">
        <f>O299*H299</f>
        <v>0</v>
      </c>
      <c r="Q299" s="132">
        <v>0.19663</v>
      </c>
      <c r="R299" s="132">
        <f>Q299*H299</f>
        <v>13.811291199999999</v>
      </c>
      <c r="S299" s="132">
        <v>0</v>
      </c>
      <c r="T299" s="133">
        <f>S299*H299</f>
        <v>0</v>
      </c>
      <c r="AR299" s="134" t="s">
        <v>134</v>
      </c>
      <c r="AT299" s="134" t="s">
        <v>130</v>
      </c>
      <c r="AU299" s="134" t="s">
        <v>135</v>
      </c>
      <c r="AY299" s="16" t="s">
        <v>128</v>
      </c>
      <c r="BE299" s="135">
        <f>IF(N299="základní",J299,0)</f>
        <v>0</v>
      </c>
      <c r="BF299" s="135">
        <f>IF(N299="snížená",J299,0)</f>
        <v>0</v>
      </c>
      <c r="BG299" s="135">
        <f>IF(N299="zákl. přenesená",J299,0)</f>
        <v>0</v>
      </c>
      <c r="BH299" s="135">
        <f>IF(N299="sníž. přenesená",J299,0)</f>
        <v>0</v>
      </c>
      <c r="BI299" s="135">
        <f>IF(N299="nulová",J299,0)</f>
        <v>0</v>
      </c>
      <c r="BJ299" s="16" t="s">
        <v>135</v>
      </c>
      <c r="BK299" s="135">
        <f>ROUND(I299*H299,2)</f>
        <v>0</v>
      </c>
      <c r="BL299" s="16" t="s">
        <v>134</v>
      </c>
      <c r="BM299" s="134" t="s">
        <v>471</v>
      </c>
    </row>
    <row r="300" spans="2:65" s="1" customFormat="1" ht="11">
      <c r="B300" s="31"/>
      <c r="D300" s="136" t="s">
        <v>137</v>
      </c>
      <c r="F300" s="137" t="s">
        <v>472</v>
      </c>
      <c r="I300" s="138"/>
      <c r="L300" s="31"/>
      <c r="M300" s="139"/>
      <c r="T300" s="52"/>
      <c r="AT300" s="16" t="s">
        <v>137</v>
      </c>
      <c r="AU300" s="16" t="s">
        <v>135</v>
      </c>
    </row>
    <row r="301" spans="2:65" s="12" customFormat="1" ht="12">
      <c r="B301" s="142"/>
      <c r="D301" s="140" t="s">
        <v>141</v>
      </c>
      <c r="E301" s="143" t="s">
        <v>21</v>
      </c>
      <c r="F301" s="144" t="s">
        <v>473</v>
      </c>
      <c r="H301" s="145">
        <v>70.239999999999995</v>
      </c>
      <c r="I301" s="146"/>
      <c r="L301" s="142"/>
      <c r="M301" s="147"/>
      <c r="T301" s="148"/>
      <c r="AT301" s="143" t="s">
        <v>141</v>
      </c>
      <c r="AU301" s="143" t="s">
        <v>135</v>
      </c>
      <c r="AV301" s="12" t="s">
        <v>135</v>
      </c>
      <c r="AW301" s="12" t="s">
        <v>34</v>
      </c>
      <c r="AX301" s="12" t="s">
        <v>74</v>
      </c>
      <c r="AY301" s="143" t="s">
        <v>128</v>
      </c>
    </row>
    <row r="302" spans="2:65" s="13" customFormat="1" ht="12">
      <c r="B302" s="149"/>
      <c r="D302" s="140" t="s">
        <v>141</v>
      </c>
      <c r="E302" s="150" t="s">
        <v>21</v>
      </c>
      <c r="F302" s="151" t="s">
        <v>144</v>
      </c>
      <c r="H302" s="152">
        <v>70.239999999999995</v>
      </c>
      <c r="I302" s="153"/>
      <c r="L302" s="149"/>
      <c r="M302" s="154"/>
      <c r="T302" s="155"/>
      <c r="AT302" s="150" t="s">
        <v>141</v>
      </c>
      <c r="AU302" s="150" t="s">
        <v>135</v>
      </c>
      <c r="AV302" s="13" t="s">
        <v>134</v>
      </c>
      <c r="AW302" s="13" t="s">
        <v>34</v>
      </c>
      <c r="AX302" s="13" t="s">
        <v>79</v>
      </c>
      <c r="AY302" s="150" t="s">
        <v>128</v>
      </c>
    </row>
    <row r="303" spans="2:65" s="11" customFormat="1" ht="22.75" customHeight="1">
      <c r="B303" s="110"/>
      <c r="D303" s="111" t="s">
        <v>73</v>
      </c>
      <c r="E303" s="120" t="s">
        <v>183</v>
      </c>
      <c r="F303" s="120" t="s">
        <v>474</v>
      </c>
      <c r="I303" s="113"/>
      <c r="J303" s="121">
        <f>BK303</f>
        <v>0</v>
      </c>
      <c r="L303" s="110"/>
      <c r="M303" s="115"/>
      <c r="P303" s="116">
        <f>SUM(P304:P370)</f>
        <v>0</v>
      </c>
      <c r="R303" s="116">
        <f>SUM(R304:R370)</f>
        <v>8.0000000000000002E-3</v>
      </c>
      <c r="T303" s="117">
        <f>SUM(T304:T370)</f>
        <v>116.48079999999999</v>
      </c>
      <c r="AR303" s="111" t="s">
        <v>79</v>
      </c>
      <c r="AT303" s="118" t="s">
        <v>73</v>
      </c>
      <c r="AU303" s="118" t="s">
        <v>79</v>
      </c>
      <c r="AY303" s="111" t="s">
        <v>128</v>
      </c>
      <c r="BK303" s="119">
        <f>SUM(BK304:BK370)</f>
        <v>0</v>
      </c>
    </row>
    <row r="304" spans="2:65" s="1" customFormat="1" ht="44.25" customHeight="1">
      <c r="B304" s="31"/>
      <c r="C304" s="122" t="s">
        <v>475</v>
      </c>
      <c r="D304" s="122" t="s">
        <v>130</v>
      </c>
      <c r="E304" s="123" t="s">
        <v>476</v>
      </c>
      <c r="F304" s="124" t="s">
        <v>477</v>
      </c>
      <c r="G304" s="125" t="s">
        <v>179</v>
      </c>
      <c r="H304" s="126">
        <v>1844.08</v>
      </c>
      <c r="I304" s="127"/>
      <c r="J304" s="128">
        <f>ROUND(I304*H304,2)</f>
        <v>0</v>
      </c>
      <c r="K304" s="129"/>
      <c r="L304" s="31"/>
      <c r="M304" s="130" t="s">
        <v>21</v>
      </c>
      <c r="N304" s="131" t="s">
        <v>46</v>
      </c>
      <c r="P304" s="132">
        <f>O304*H304</f>
        <v>0</v>
      </c>
      <c r="Q304" s="132">
        <v>0</v>
      </c>
      <c r="R304" s="132">
        <f>Q304*H304</f>
        <v>0</v>
      </c>
      <c r="S304" s="132">
        <v>0</v>
      </c>
      <c r="T304" s="133">
        <f>S304*H304</f>
        <v>0</v>
      </c>
      <c r="AR304" s="134" t="s">
        <v>134</v>
      </c>
      <c r="AT304" s="134" t="s">
        <v>130</v>
      </c>
      <c r="AU304" s="134" t="s">
        <v>135</v>
      </c>
      <c r="AY304" s="16" t="s">
        <v>128</v>
      </c>
      <c r="BE304" s="135">
        <f>IF(N304="základní",J304,0)</f>
        <v>0</v>
      </c>
      <c r="BF304" s="135">
        <f>IF(N304="snížená",J304,0)</f>
        <v>0</v>
      </c>
      <c r="BG304" s="135">
        <f>IF(N304="zákl. přenesená",J304,0)</f>
        <v>0</v>
      </c>
      <c r="BH304" s="135">
        <f>IF(N304="sníž. přenesená",J304,0)</f>
        <v>0</v>
      </c>
      <c r="BI304" s="135">
        <f>IF(N304="nulová",J304,0)</f>
        <v>0</v>
      </c>
      <c r="BJ304" s="16" t="s">
        <v>135</v>
      </c>
      <c r="BK304" s="135">
        <f>ROUND(I304*H304,2)</f>
        <v>0</v>
      </c>
      <c r="BL304" s="16" t="s">
        <v>134</v>
      </c>
      <c r="BM304" s="134" t="s">
        <v>478</v>
      </c>
    </row>
    <row r="305" spans="2:65" s="1" customFormat="1" ht="11">
      <c r="B305" s="31"/>
      <c r="D305" s="136" t="s">
        <v>137</v>
      </c>
      <c r="F305" s="137" t="s">
        <v>479</v>
      </c>
      <c r="I305" s="138"/>
      <c r="L305" s="31"/>
      <c r="M305" s="139"/>
      <c r="T305" s="52"/>
      <c r="AT305" s="16" t="s">
        <v>137</v>
      </c>
      <c r="AU305" s="16" t="s">
        <v>135</v>
      </c>
    </row>
    <row r="306" spans="2:65" s="12" customFormat="1" ht="12">
      <c r="B306" s="142"/>
      <c r="D306" s="140" t="s">
        <v>141</v>
      </c>
      <c r="E306" s="143" t="s">
        <v>21</v>
      </c>
      <c r="F306" s="144" t="s">
        <v>480</v>
      </c>
      <c r="H306" s="145">
        <v>1844.08</v>
      </c>
      <c r="I306" s="146"/>
      <c r="L306" s="142"/>
      <c r="M306" s="147"/>
      <c r="T306" s="148"/>
      <c r="AT306" s="143" t="s">
        <v>141</v>
      </c>
      <c r="AU306" s="143" t="s">
        <v>135</v>
      </c>
      <c r="AV306" s="12" t="s">
        <v>135</v>
      </c>
      <c r="AW306" s="12" t="s">
        <v>34</v>
      </c>
      <c r="AX306" s="12" t="s">
        <v>74</v>
      </c>
      <c r="AY306" s="143" t="s">
        <v>128</v>
      </c>
    </row>
    <row r="307" spans="2:65" s="13" customFormat="1" ht="12">
      <c r="B307" s="149"/>
      <c r="D307" s="140" t="s">
        <v>141</v>
      </c>
      <c r="E307" s="150" t="s">
        <v>21</v>
      </c>
      <c r="F307" s="151" t="s">
        <v>144</v>
      </c>
      <c r="H307" s="152">
        <v>1844.08</v>
      </c>
      <c r="I307" s="153"/>
      <c r="L307" s="149"/>
      <c r="M307" s="154"/>
      <c r="T307" s="155"/>
      <c r="AT307" s="150" t="s">
        <v>141</v>
      </c>
      <c r="AU307" s="150" t="s">
        <v>135</v>
      </c>
      <c r="AV307" s="13" t="s">
        <v>134</v>
      </c>
      <c r="AW307" s="13" t="s">
        <v>34</v>
      </c>
      <c r="AX307" s="13" t="s">
        <v>79</v>
      </c>
      <c r="AY307" s="150" t="s">
        <v>128</v>
      </c>
    </row>
    <row r="308" spans="2:65" s="1" customFormat="1" ht="55.5" customHeight="1">
      <c r="B308" s="31"/>
      <c r="C308" s="122" t="s">
        <v>481</v>
      </c>
      <c r="D308" s="122" t="s">
        <v>130</v>
      </c>
      <c r="E308" s="123" t="s">
        <v>482</v>
      </c>
      <c r="F308" s="124" t="s">
        <v>483</v>
      </c>
      <c r="G308" s="125" t="s">
        <v>179</v>
      </c>
      <c r="H308" s="126">
        <v>110644.8</v>
      </c>
      <c r="I308" s="127"/>
      <c r="J308" s="128">
        <f>ROUND(I308*H308,2)</f>
        <v>0</v>
      </c>
      <c r="K308" s="129"/>
      <c r="L308" s="31"/>
      <c r="M308" s="130" t="s">
        <v>21</v>
      </c>
      <c r="N308" s="131" t="s">
        <v>46</v>
      </c>
      <c r="P308" s="132">
        <f>O308*H308</f>
        <v>0</v>
      </c>
      <c r="Q308" s="132">
        <v>0</v>
      </c>
      <c r="R308" s="132">
        <f>Q308*H308</f>
        <v>0</v>
      </c>
      <c r="S308" s="132">
        <v>0</v>
      </c>
      <c r="T308" s="133">
        <f>S308*H308</f>
        <v>0</v>
      </c>
      <c r="AR308" s="134" t="s">
        <v>134</v>
      </c>
      <c r="AT308" s="134" t="s">
        <v>130</v>
      </c>
      <c r="AU308" s="134" t="s">
        <v>135</v>
      </c>
      <c r="AY308" s="16" t="s">
        <v>128</v>
      </c>
      <c r="BE308" s="135">
        <f>IF(N308="základní",J308,0)</f>
        <v>0</v>
      </c>
      <c r="BF308" s="135">
        <f>IF(N308="snížená",J308,0)</f>
        <v>0</v>
      </c>
      <c r="BG308" s="135">
        <f>IF(N308="zákl. přenesená",J308,0)</f>
        <v>0</v>
      </c>
      <c r="BH308" s="135">
        <f>IF(N308="sníž. přenesená",J308,0)</f>
        <v>0</v>
      </c>
      <c r="BI308" s="135">
        <f>IF(N308="nulová",J308,0)</f>
        <v>0</v>
      </c>
      <c r="BJ308" s="16" t="s">
        <v>135</v>
      </c>
      <c r="BK308" s="135">
        <f>ROUND(I308*H308,2)</f>
        <v>0</v>
      </c>
      <c r="BL308" s="16" t="s">
        <v>134</v>
      </c>
      <c r="BM308" s="134" t="s">
        <v>484</v>
      </c>
    </row>
    <row r="309" spans="2:65" s="1" customFormat="1" ht="11">
      <c r="B309" s="31"/>
      <c r="D309" s="136" t="s">
        <v>137</v>
      </c>
      <c r="F309" s="137" t="s">
        <v>485</v>
      </c>
      <c r="I309" s="138"/>
      <c r="L309" s="31"/>
      <c r="M309" s="139"/>
      <c r="T309" s="52"/>
      <c r="AT309" s="16" t="s">
        <v>137</v>
      </c>
      <c r="AU309" s="16" t="s">
        <v>135</v>
      </c>
    </row>
    <row r="310" spans="2:65" s="12" customFormat="1" ht="12">
      <c r="B310" s="142"/>
      <c r="D310" s="140" t="s">
        <v>141</v>
      </c>
      <c r="F310" s="144" t="s">
        <v>486</v>
      </c>
      <c r="H310" s="145">
        <v>110644.8</v>
      </c>
      <c r="I310" s="146"/>
      <c r="L310" s="142"/>
      <c r="M310" s="147"/>
      <c r="T310" s="148"/>
      <c r="AT310" s="143" t="s">
        <v>141</v>
      </c>
      <c r="AU310" s="143" t="s">
        <v>135</v>
      </c>
      <c r="AV310" s="12" t="s">
        <v>135</v>
      </c>
      <c r="AW310" s="12" t="s">
        <v>4</v>
      </c>
      <c r="AX310" s="12" t="s">
        <v>79</v>
      </c>
      <c r="AY310" s="143" t="s">
        <v>128</v>
      </c>
    </row>
    <row r="311" spans="2:65" s="1" customFormat="1" ht="66.75" customHeight="1">
      <c r="B311" s="31"/>
      <c r="C311" s="122" t="s">
        <v>487</v>
      </c>
      <c r="D311" s="122" t="s">
        <v>130</v>
      </c>
      <c r="E311" s="123" t="s">
        <v>488</v>
      </c>
      <c r="F311" s="124" t="s">
        <v>489</v>
      </c>
      <c r="G311" s="125" t="s">
        <v>490</v>
      </c>
      <c r="H311" s="126">
        <v>2</v>
      </c>
      <c r="I311" s="127"/>
      <c r="J311" s="128">
        <f>ROUND(I311*H311,2)</f>
        <v>0</v>
      </c>
      <c r="K311" s="129"/>
      <c r="L311" s="31"/>
      <c r="M311" s="130" t="s">
        <v>21</v>
      </c>
      <c r="N311" s="131" t="s">
        <v>46</v>
      </c>
      <c r="P311" s="132">
        <f>O311*H311</f>
        <v>0</v>
      </c>
      <c r="Q311" s="132">
        <v>0</v>
      </c>
      <c r="R311" s="132">
        <f>Q311*H311</f>
        <v>0</v>
      </c>
      <c r="S311" s="132">
        <v>0</v>
      </c>
      <c r="T311" s="133">
        <f>S311*H311</f>
        <v>0</v>
      </c>
      <c r="AR311" s="134" t="s">
        <v>134</v>
      </c>
      <c r="AT311" s="134" t="s">
        <v>130</v>
      </c>
      <c r="AU311" s="134" t="s">
        <v>135</v>
      </c>
      <c r="AY311" s="16" t="s">
        <v>128</v>
      </c>
      <c r="BE311" s="135">
        <f>IF(N311="základní",J311,0)</f>
        <v>0</v>
      </c>
      <c r="BF311" s="135">
        <f>IF(N311="snížená",J311,0)</f>
        <v>0</v>
      </c>
      <c r="BG311" s="135">
        <f>IF(N311="zákl. přenesená",J311,0)</f>
        <v>0</v>
      </c>
      <c r="BH311" s="135">
        <f>IF(N311="sníž. přenesená",J311,0)</f>
        <v>0</v>
      </c>
      <c r="BI311" s="135">
        <f>IF(N311="nulová",J311,0)</f>
        <v>0</v>
      </c>
      <c r="BJ311" s="16" t="s">
        <v>135</v>
      </c>
      <c r="BK311" s="135">
        <f>ROUND(I311*H311,2)</f>
        <v>0</v>
      </c>
      <c r="BL311" s="16" t="s">
        <v>134</v>
      </c>
      <c r="BM311" s="134" t="s">
        <v>491</v>
      </c>
    </row>
    <row r="312" spans="2:65" s="1" customFormat="1" ht="11">
      <c r="B312" s="31"/>
      <c r="D312" s="136" t="s">
        <v>137</v>
      </c>
      <c r="F312" s="137" t="s">
        <v>492</v>
      </c>
      <c r="I312" s="138"/>
      <c r="L312" s="31"/>
      <c r="M312" s="139"/>
      <c r="T312" s="52"/>
      <c r="AT312" s="16" t="s">
        <v>137</v>
      </c>
      <c r="AU312" s="16" t="s">
        <v>135</v>
      </c>
    </row>
    <row r="313" spans="2:65" s="1" customFormat="1" ht="44.25" customHeight="1">
      <c r="B313" s="31"/>
      <c r="C313" s="122" t="s">
        <v>493</v>
      </c>
      <c r="D313" s="122" t="s">
        <v>130</v>
      </c>
      <c r="E313" s="123" t="s">
        <v>494</v>
      </c>
      <c r="F313" s="124" t="s">
        <v>495</v>
      </c>
      <c r="G313" s="125" t="s">
        <v>179</v>
      </c>
      <c r="H313" s="126">
        <v>1844.08</v>
      </c>
      <c r="I313" s="127"/>
      <c r="J313" s="128">
        <f>ROUND(I313*H313,2)</f>
        <v>0</v>
      </c>
      <c r="K313" s="129"/>
      <c r="L313" s="31"/>
      <c r="M313" s="130" t="s">
        <v>21</v>
      </c>
      <c r="N313" s="131" t="s">
        <v>46</v>
      </c>
      <c r="P313" s="132">
        <f>O313*H313</f>
        <v>0</v>
      </c>
      <c r="Q313" s="132">
        <v>0</v>
      </c>
      <c r="R313" s="132">
        <f>Q313*H313</f>
        <v>0</v>
      </c>
      <c r="S313" s="132">
        <v>0</v>
      </c>
      <c r="T313" s="133">
        <f>S313*H313</f>
        <v>0</v>
      </c>
      <c r="AR313" s="134" t="s">
        <v>134</v>
      </c>
      <c r="AT313" s="134" t="s">
        <v>130</v>
      </c>
      <c r="AU313" s="134" t="s">
        <v>135</v>
      </c>
      <c r="AY313" s="16" t="s">
        <v>128</v>
      </c>
      <c r="BE313" s="135">
        <f>IF(N313="základní",J313,0)</f>
        <v>0</v>
      </c>
      <c r="BF313" s="135">
        <f>IF(N313="snížená",J313,0)</f>
        <v>0</v>
      </c>
      <c r="BG313" s="135">
        <f>IF(N313="zákl. přenesená",J313,0)</f>
        <v>0</v>
      </c>
      <c r="BH313" s="135">
        <f>IF(N313="sníž. přenesená",J313,0)</f>
        <v>0</v>
      </c>
      <c r="BI313" s="135">
        <f>IF(N313="nulová",J313,0)</f>
        <v>0</v>
      </c>
      <c r="BJ313" s="16" t="s">
        <v>135</v>
      </c>
      <c r="BK313" s="135">
        <f>ROUND(I313*H313,2)</f>
        <v>0</v>
      </c>
      <c r="BL313" s="16" t="s">
        <v>134</v>
      </c>
      <c r="BM313" s="134" t="s">
        <v>496</v>
      </c>
    </row>
    <row r="314" spans="2:65" s="1" customFormat="1" ht="11">
      <c r="B314" s="31"/>
      <c r="D314" s="136" t="s">
        <v>137</v>
      </c>
      <c r="F314" s="137" t="s">
        <v>497</v>
      </c>
      <c r="I314" s="138"/>
      <c r="L314" s="31"/>
      <c r="M314" s="139"/>
      <c r="T314" s="52"/>
      <c r="AT314" s="16" t="s">
        <v>137</v>
      </c>
      <c r="AU314" s="16" t="s">
        <v>135</v>
      </c>
    </row>
    <row r="315" spans="2:65" s="1" customFormat="1" ht="24.25" customHeight="1">
      <c r="B315" s="31"/>
      <c r="C315" s="122" t="s">
        <v>498</v>
      </c>
      <c r="D315" s="122" t="s">
        <v>130</v>
      </c>
      <c r="E315" s="123" t="s">
        <v>499</v>
      </c>
      <c r="F315" s="124" t="s">
        <v>500</v>
      </c>
      <c r="G315" s="125" t="s">
        <v>179</v>
      </c>
      <c r="H315" s="126">
        <v>1844.08</v>
      </c>
      <c r="I315" s="127"/>
      <c r="J315" s="128">
        <f>ROUND(I315*H315,2)</f>
        <v>0</v>
      </c>
      <c r="K315" s="129"/>
      <c r="L315" s="31"/>
      <c r="M315" s="130" t="s">
        <v>21</v>
      </c>
      <c r="N315" s="131" t="s">
        <v>46</v>
      </c>
      <c r="P315" s="132">
        <f>O315*H315</f>
        <v>0</v>
      </c>
      <c r="Q315" s="132">
        <v>0</v>
      </c>
      <c r="R315" s="132">
        <f>Q315*H315</f>
        <v>0</v>
      </c>
      <c r="S315" s="132">
        <v>0</v>
      </c>
      <c r="T315" s="133">
        <f>S315*H315</f>
        <v>0</v>
      </c>
      <c r="AR315" s="134" t="s">
        <v>134</v>
      </c>
      <c r="AT315" s="134" t="s">
        <v>130</v>
      </c>
      <c r="AU315" s="134" t="s">
        <v>135</v>
      </c>
      <c r="AY315" s="16" t="s">
        <v>128</v>
      </c>
      <c r="BE315" s="135">
        <f>IF(N315="základní",J315,0)</f>
        <v>0</v>
      </c>
      <c r="BF315" s="135">
        <f>IF(N315="snížená",J315,0)</f>
        <v>0</v>
      </c>
      <c r="BG315" s="135">
        <f>IF(N315="zákl. přenesená",J315,0)</f>
        <v>0</v>
      </c>
      <c r="BH315" s="135">
        <f>IF(N315="sníž. přenesená",J315,0)</f>
        <v>0</v>
      </c>
      <c r="BI315" s="135">
        <f>IF(N315="nulová",J315,0)</f>
        <v>0</v>
      </c>
      <c r="BJ315" s="16" t="s">
        <v>135</v>
      </c>
      <c r="BK315" s="135">
        <f>ROUND(I315*H315,2)</f>
        <v>0</v>
      </c>
      <c r="BL315" s="16" t="s">
        <v>134</v>
      </c>
      <c r="BM315" s="134" t="s">
        <v>501</v>
      </c>
    </row>
    <row r="316" spans="2:65" s="1" customFormat="1" ht="11">
      <c r="B316" s="31"/>
      <c r="D316" s="136" t="s">
        <v>137</v>
      </c>
      <c r="F316" s="137" t="s">
        <v>502</v>
      </c>
      <c r="I316" s="138"/>
      <c r="L316" s="31"/>
      <c r="M316" s="139"/>
      <c r="T316" s="52"/>
      <c r="AT316" s="16" t="s">
        <v>137</v>
      </c>
      <c r="AU316" s="16" t="s">
        <v>135</v>
      </c>
    </row>
    <row r="317" spans="2:65" s="1" customFormat="1" ht="33" customHeight="1">
      <c r="B317" s="31"/>
      <c r="C317" s="122" t="s">
        <v>503</v>
      </c>
      <c r="D317" s="122" t="s">
        <v>130</v>
      </c>
      <c r="E317" s="123" t="s">
        <v>504</v>
      </c>
      <c r="F317" s="124" t="s">
        <v>505</v>
      </c>
      <c r="G317" s="125" t="s">
        <v>179</v>
      </c>
      <c r="H317" s="126">
        <v>110644.8</v>
      </c>
      <c r="I317" s="127"/>
      <c r="J317" s="128">
        <f>ROUND(I317*H317,2)</f>
        <v>0</v>
      </c>
      <c r="K317" s="129"/>
      <c r="L317" s="31"/>
      <c r="M317" s="130" t="s">
        <v>21</v>
      </c>
      <c r="N317" s="131" t="s">
        <v>46</v>
      </c>
      <c r="P317" s="132">
        <f>O317*H317</f>
        <v>0</v>
      </c>
      <c r="Q317" s="132">
        <v>0</v>
      </c>
      <c r="R317" s="132">
        <f>Q317*H317</f>
        <v>0</v>
      </c>
      <c r="S317" s="132">
        <v>0</v>
      </c>
      <c r="T317" s="133">
        <f>S317*H317</f>
        <v>0</v>
      </c>
      <c r="AR317" s="134" t="s">
        <v>134</v>
      </c>
      <c r="AT317" s="134" t="s">
        <v>130</v>
      </c>
      <c r="AU317" s="134" t="s">
        <v>135</v>
      </c>
      <c r="AY317" s="16" t="s">
        <v>128</v>
      </c>
      <c r="BE317" s="135">
        <f>IF(N317="základní",J317,0)</f>
        <v>0</v>
      </c>
      <c r="BF317" s="135">
        <f>IF(N317="snížená",J317,0)</f>
        <v>0</v>
      </c>
      <c r="BG317" s="135">
        <f>IF(N317="zákl. přenesená",J317,0)</f>
        <v>0</v>
      </c>
      <c r="BH317" s="135">
        <f>IF(N317="sníž. přenesená",J317,0)</f>
        <v>0</v>
      </c>
      <c r="BI317" s="135">
        <f>IF(N317="nulová",J317,0)</f>
        <v>0</v>
      </c>
      <c r="BJ317" s="16" t="s">
        <v>135</v>
      </c>
      <c r="BK317" s="135">
        <f>ROUND(I317*H317,2)</f>
        <v>0</v>
      </c>
      <c r="BL317" s="16" t="s">
        <v>134</v>
      </c>
      <c r="BM317" s="134" t="s">
        <v>506</v>
      </c>
    </row>
    <row r="318" spans="2:65" s="1" customFormat="1" ht="11">
      <c r="B318" s="31"/>
      <c r="D318" s="136" t="s">
        <v>137</v>
      </c>
      <c r="F318" s="137" t="s">
        <v>507</v>
      </c>
      <c r="I318" s="138"/>
      <c r="L318" s="31"/>
      <c r="M318" s="139"/>
      <c r="T318" s="52"/>
      <c r="AT318" s="16" t="s">
        <v>137</v>
      </c>
      <c r="AU318" s="16" t="s">
        <v>135</v>
      </c>
    </row>
    <row r="319" spans="2:65" s="12" customFormat="1" ht="12">
      <c r="B319" s="142"/>
      <c r="D319" s="140" t="s">
        <v>141</v>
      </c>
      <c r="F319" s="144" t="s">
        <v>486</v>
      </c>
      <c r="H319" s="145">
        <v>110644.8</v>
      </c>
      <c r="I319" s="146"/>
      <c r="L319" s="142"/>
      <c r="M319" s="147"/>
      <c r="T319" s="148"/>
      <c r="AT319" s="143" t="s">
        <v>141</v>
      </c>
      <c r="AU319" s="143" t="s">
        <v>135</v>
      </c>
      <c r="AV319" s="12" t="s">
        <v>135</v>
      </c>
      <c r="AW319" s="12" t="s">
        <v>4</v>
      </c>
      <c r="AX319" s="12" t="s">
        <v>79</v>
      </c>
      <c r="AY319" s="143" t="s">
        <v>128</v>
      </c>
    </row>
    <row r="320" spans="2:65" s="1" customFormat="1" ht="24.25" customHeight="1">
      <c r="B320" s="31"/>
      <c r="C320" s="122" t="s">
        <v>508</v>
      </c>
      <c r="D320" s="122" t="s">
        <v>130</v>
      </c>
      <c r="E320" s="123" t="s">
        <v>509</v>
      </c>
      <c r="F320" s="124" t="s">
        <v>510</v>
      </c>
      <c r="G320" s="125" t="s">
        <v>179</v>
      </c>
      <c r="H320" s="126">
        <v>1844.08</v>
      </c>
      <c r="I320" s="127"/>
      <c r="J320" s="128">
        <f>ROUND(I320*H320,2)</f>
        <v>0</v>
      </c>
      <c r="K320" s="129"/>
      <c r="L320" s="31"/>
      <c r="M320" s="130" t="s">
        <v>21</v>
      </c>
      <c r="N320" s="131" t="s">
        <v>46</v>
      </c>
      <c r="P320" s="132">
        <f>O320*H320</f>
        <v>0</v>
      </c>
      <c r="Q320" s="132">
        <v>0</v>
      </c>
      <c r="R320" s="132">
        <f>Q320*H320</f>
        <v>0</v>
      </c>
      <c r="S320" s="132">
        <v>0</v>
      </c>
      <c r="T320" s="133">
        <f>S320*H320</f>
        <v>0</v>
      </c>
      <c r="AR320" s="134" t="s">
        <v>134</v>
      </c>
      <c r="AT320" s="134" t="s">
        <v>130</v>
      </c>
      <c r="AU320" s="134" t="s">
        <v>135</v>
      </c>
      <c r="AY320" s="16" t="s">
        <v>128</v>
      </c>
      <c r="BE320" s="135">
        <f>IF(N320="základní",J320,0)</f>
        <v>0</v>
      </c>
      <c r="BF320" s="135">
        <f>IF(N320="snížená",J320,0)</f>
        <v>0</v>
      </c>
      <c r="BG320" s="135">
        <f>IF(N320="zákl. přenesená",J320,0)</f>
        <v>0</v>
      </c>
      <c r="BH320" s="135">
        <f>IF(N320="sníž. přenesená",J320,0)</f>
        <v>0</v>
      </c>
      <c r="BI320" s="135">
        <f>IF(N320="nulová",J320,0)</f>
        <v>0</v>
      </c>
      <c r="BJ320" s="16" t="s">
        <v>135</v>
      </c>
      <c r="BK320" s="135">
        <f>ROUND(I320*H320,2)</f>
        <v>0</v>
      </c>
      <c r="BL320" s="16" t="s">
        <v>134</v>
      </c>
      <c r="BM320" s="134" t="s">
        <v>511</v>
      </c>
    </row>
    <row r="321" spans="2:65" s="1" customFormat="1" ht="11">
      <c r="B321" s="31"/>
      <c r="D321" s="136" t="s">
        <v>137</v>
      </c>
      <c r="F321" s="137" t="s">
        <v>512</v>
      </c>
      <c r="I321" s="138"/>
      <c r="L321" s="31"/>
      <c r="M321" s="139"/>
      <c r="T321" s="52"/>
      <c r="AT321" s="16" t="s">
        <v>137</v>
      </c>
      <c r="AU321" s="16" t="s">
        <v>135</v>
      </c>
    </row>
    <row r="322" spans="2:65" s="1" customFormat="1" ht="37.75" customHeight="1">
      <c r="B322" s="31"/>
      <c r="C322" s="122" t="s">
        <v>513</v>
      </c>
      <c r="D322" s="122" t="s">
        <v>130</v>
      </c>
      <c r="E322" s="123" t="s">
        <v>514</v>
      </c>
      <c r="F322" s="124" t="s">
        <v>515</v>
      </c>
      <c r="G322" s="125" t="s">
        <v>179</v>
      </c>
      <c r="H322" s="126">
        <v>200</v>
      </c>
      <c r="I322" s="127"/>
      <c r="J322" s="128">
        <f>ROUND(I322*H322,2)</f>
        <v>0</v>
      </c>
      <c r="K322" s="129"/>
      <c r="L322" s="31"/>
      <c r="M322" s="130" t="s">
        <v>21</v>
      </c>
      <c r="N322" s="131" t="s">
        <v>46</v>
      </c>
      <c r="P322" s="132">
        <f>O322*H322</f>
        <v>0</v>
      </c>
      <c r="Q322" s="132">
        <v>4.0000000000000003E-5</v>
      </c>
      <c r="R322" s="132">
        <f>Q322*H322</f>
        <v>8.0000000000000002E-3</v>
      </c>
      <c r="S322" s="132">
        <v>0</v>
      </c>
      <c r="T322" s="133">
        <f>S322*H322</f>
        <v>0</v>
      </c>
      <c r="AR322" s="134" t="s">
        <v>134</v>
      </c>
      <c r="AT322" s="134" t="s">
        <v>130</v>
      </c>
      <c r="AU322" s="134" t="s">
        <v>135</v>
      </c>
      <c r="AY322" s="16" t="s">
        <v>128</v>
      </c>
      <c r="BE322" s="135">
        <f>IF(N322="základní",J322,0)</f>
        <v>0</v>
      </c>
      <c r="BF322" s="135">
        <f>IF(N322="snížená",J322,0)</f>
        <v>0</v>
      </c>
      <c r="BG322" s="135">
        <f>IF(N322="zákl. přenesená",J322,0)</f>
        <v>0</v>
      </c>
      <c r="BH322" s="135">
        <f>IF(N322="sníž. přenesená",J322,0)</f>
        <v>0</v>
      </c>
      <c r="BI322" s="135">
        <f>IF(N322="nulová",J322,0)</f>
        <v>0</v>
      </c>
      <c r="BJ322" s="16" t="s">
        <v>135</v>
      </c>
      <c r="BK322" s="135">
        <f>ROUND(I322*H322,2)</f>
        <v>0</v>
      </c>
      <c r="BL322" s="16" t="s">
        <v>134</v>
      </c>
      <c r="BM322" s="134" t="s">
        <v>516</v>
      </c>
    </row>
    <row r="323" spans="2:65" s="1" customFormat="1" ht="11">
      <c r="B323" s="31"/>
      <c r="D323" s="136" t="s">
        <v>137</v>
      </c>
      <c r="F323" s="137" t="s">
        <v>517</v>
      </c>
      <c r="I323" s="138"/>
      <c r="L323" s="31"/>
      <c r="M323" s="139"/>
      <c r="T323" s="52"/>
      <c r="AT323" s="16" t="s">
        <v>137</v>
      </c>
      <c r="AU323" s="16" t="s">
        <v>135</v>
      </c>
    </row>
    <row r="324" spans="2:65" s="1" customFormat="1" ht="24.25" customHeight="1">
      <c r="B324" s="31"/>
      <c r="C324" s="122" t="s">
        <v>518</v>
      </c>
      <c r="D324" s="122" t="s">
        <v>130</v>
      </c>
      <c r="E324" s="123" t="s">
        <v>519</v>
      </c>
      <c r="F324" s="124" t="s">
        <v>520</v>
      </c>
      <c r="G324" s="125" t="s">
        <v>179</v>
      </c>
      <c r="H324" s="126">
        <v>592</v>
      </c>
      <c r="I324" s="127"/>
      <c r="J324" s="128">
        <f>ROUND(I324*H324,2)</f>
        <v>0</v>
      </c>
      <c r="K324" s="129"/>
      <c r="L324" s="31"/>
      <c r="M324" s="130" t="s">
        <v>21</v>
      </c>
      <c r="N324" s="131" t="s">
        <v>46</v>
      </c>
      <c r="P324" s="132">
        <f>O324*H324</f>
        <v>0</v>
      </c>
      <c r="Q324" s="132">
        <v>0</v>
      </c>
      <c r="R324" s="132">
        <f>Q324*H324</f>
        <v>0</v>
      </c>
      <c r="S324" s="132">
        <v>0</v>
      </c>
      <c r="T324" s="133">
        <f>S324*H324</f>
        <v>0</v>
      </c>
      <c r="AR324" s="134" t="s">
        <v>134</v>
      </c>
      <c r="AT324" s="134" t="s">
        <v>130</v>
      </c>
      <c r="AU324" s="134" t="s">
        <v>135</v>
      </c>
      <c r="AY324" s="16" t="s">
        <v>128</v>
      </c>
      <c r="BE324" s="135">
        <f>IF(N324="základní",J324,0)</f>
        <v>0</v>
      </c>
      <c r="BF324" s="135">
        <f>IF(N324="snížená",J324,0)</f>
        <v>0</v>
      </c>
      <c r="BG324" s="135">
        <f>IF(N324="zákl. přenesená",J324,0)</f>
        <v>0</v>
      </c>
      <c r="BH324" s="135">
        <f>IF(N324="sníž. přenesená",J324,0)</f>
        <v>0</v>
      </c>
      <c r="BI324" s="135">
        <f>IF(N324="nulová",J324,0)</f>
        <v>0</v>
      </c>
      <c r="BJ324" s="16" t="s">
        <v>135</v>
      </c>
      <c r="BK324" s="135">
        <f>ROUND(I324*H324,2)</f>
        <v>0</v>
      </c>
      <c r="BL324" s="16" t="s">
        <v>134</v>
      </c>
      <c r="BM324" s="134" t="s">
        <v>521</v>
      </c>
    </row>
    <row r="325" spans="2:65" s="1" customFormat="1" ht="11">
      <c r="B325" s="31"/>
      <c r="D325" s="136" t="s">
        <v>137</v>
      </c>
      <c r="F325" s="137" t="s">
        <v>522</v>
      </c>
      <c r="I325" s="138"/>
      <c r="L325" s="31"/>
      <c r="M325" s="139"/>
      <c r="T325" s="52"/>
      <c r="AT325" s="16" t="s">
        <v>137</v>
      </c>
      <c r="AU325" s="16" t="s">
        <v>135</v>
      </c>
    </row>
    <row r="326" spans="2:65" s="1" customFormat="1" ht="24">
      <c r="B326" s="31"/>
      <c r="D326" s="140" t="s">
        <v>139</v>
      </c>
      <c r="F326" s="141" t="s">
        <v>523</v>
      </c>
      <c r="I326" s="138"/>
      <c r="L326" s="31"/>
      <c r="M326" s="139"/>
      <c r="T326" s="52"/>
      <c r="AT326" s="16" t="s">
        <v>139</v>
      </c>
      <c r="AU326" s="16" t="s">
        <v>135</v>
      </c>
    </row>
    <row r="327" spans="2:65" s="12" customFormat="1" ht="12">
      <c r="B327" s="142"/>
      <c r="D327" s="140" t="s">
        <v>141</v>
      </c>
      <c r="E327" s="143" t="s">
        <v>21</v>
      </c>
      <c r="F327" s="144" t="s">
        <v>524</v>
      </c>
      <c r="H327" s="145">
        <v>592</v>
      </c>
      <c r="I327" s="146"/>
      <c r="L327" s="142"/>
      <c r="M327" s="147"/>
      <c r="T327" s="148"/>
      <c r="AT327" s="143" t="s">
        <v>141</v>
      </c>
      <c r="AU327" s="143" t="s">
        <v>135</v>
      </c>
      <c r="AV327" s="12" t="s">
        <v>135</v>
      </c>
      <c r="AW327" s="12" t="s">
        <v>34</v>
      </c>
      <c r="AX327" s="12" t="s">
        <v>74</v>
      </c>
      <c r="AY327" s="143" t="s">
        <v>128</v>
      </c>
    </row>
    <row r="328" spans="2:65" s="13" customFormat="1" ht="12">
      <c r="B328" s="149"/>
      <c r="D328" s="140" t="s">
        <v>141</v>
      </c>
      <c r="E328" s="150" t="s">
        <v>21</v>
      </c>
      <c r="F328" s="151" t="s">
        <v>144</v>
      </c>
      <c r="H328" s="152">
        <v>592</v>
      </c>
      <c r="I328" s="153"/>
      <c r="L328" s="149"/>
      <c r="M328" s="154"/>
      <c r="T328" s="155"/>
      <c r="AT328" s="150" t="s">
        <v>141</v>
      </c>
      <c r="AU328" s="150" t="s">
        <v>135</v>
      </c>
      <c r="AV328" s="13" t="s">
        <v>134</v>
      </c>
      <c r="AW328" s="13" t="s">
        <v>34</v>
      </c>
      <c r="AX328" s="13" t="s">
        <v>79</v>
      </c>
      <c r="AY328" s="150" t="s">
        <v>128</v>
      </c>
    </row>
    <row r="329" spans="2:65" s="1" customFormat="1" ht="24.25" customHeight="1">
      <c r="B329" s="31"/>
      <c r="C329" s="122" t="s">
        <v>525</v>
      </c>
      <c r="D329" s="122" t="s">
        <v>130</v>
      </c>
      <c r="E329" s="123" t="s">
        <v>526</v>
      </c>
      <c r="F329" s="124" t="s">
        <v>527</v>
      </c>
      <c r="G329" s="125" t="s">
        <v>179</v>
      </c>
      <c r="H329" s="126">
        <v>291.93</v>
      </c>
      <c r="I329" s="127"/>
      <c r="J329" s="128">
        <f>ROUND(I329*H329,2)</f>
        <v>0</v>
      </c>
      <c r="K329" s="129"/>
      <c r="L329" s="31"/>
      <c r="M329" s="130" t="s">
        <v>21</v>
      </c>
      <c r="N329" s="131" t="s">
        <v>46</v>
      </c>
      <c r="P329" s="132">
        <f>O329*H329</f>
        <v>0</v>
      </c>
      <c r="Q329" s="132">
        <v>0</v>
      </c>
      <c r="R329" s="132">
        <f>Q329*H329</f>
        <v>0</v>
      </c>
      <c r="S329" s="132">
        <v>1.4E-2</v>
      </c>
      <c r="T329" s="133">
        <f>S329*H329</f>
        <v>4.0870199999999999</v>
      </c>
      <c r="AR329" s="134" t="s">
        <v>134</v>
      </c>
      <c r="AT329" s="134" t="s">
        <v>130</v>
      </c>
      <c r="AU329" s="134" t="s">
        <v>135</v>
      </c>
      <c r="AY329" s="16" t="s">
        <v>128</v>
      </c>
      <c r="BE329" s="135">
        <f>IF(N329="základní",J329,0)</f>
        <v>0</v>
      </c>
      <c r="BF329" s="135">
        <f>IF(N329="snížená",J329,0)</f>
        <v>0</v>
      </c>
      <c r="BG329" s="135">
        <f>IF(N329="zákl. přenesená",J329,0)</f>
        <v>0</v>
      </c>
      <c r="BH329" s="135">
        <f>IF(N329="sníž. přenesená",J329,0)</f>
        <v>0</v>
      </c>
      <c r="BI329" s="135">
        <f>IF(N329="nulová",J329,0)</f>
        <v>0</v>
      </c>
      <c r="BJ329" s="16" t="s">
        <v>135</v>
      </c>
      <c r="BK329" s="135">
        <f>ROUND(I329*H329,2)</f>
        <v>0</v>
      </c>
      <c r="BL329" s="16" t="s">
        <v>134</v>
      </c>
      <c r="BM329" s="134" t="s">
        <v>528</v>
      </c>
    </row>
    <row r="330" spans="2:65" s="1" customFormat="1" ht="11">
      <c r="B330" s="31"/>
      <c r="D330" s="136" t="s">
        <v>137</v>
      </c>
      <c r="F330" s="137" t="s">
        <v>529</v>
      </c>
      <c r="I330" s="138"/>
      <c r="L330" s="31"/>
      <c r="M330" s="139"/>
      <c r="T330" s="52"/>
      <c r="AT330" s="16" t="s">
        <v>137</v>
      </c>
      <c r="AU330" s="16" t="s">
        <v>135</v>
      </c>
    </row>
    <row r="331" spans="2:65" s="1" customFormat="1" ht="24">
      <c r="B331" s="31"/>
      <c r="D331" s="140" t="s">
        <v>139</v>
      </c>
      <c r="F331" s="141" t="s">
        <v>530</v>
      </c>
      <c r="I331" s="138"/>
      <c r="L331" s="31"/>
      <c r="M331" s="139"/>
      <c r="T331" s="52"/>
      <c r="AT331" s="16" t="s">
        <v>139</v>
      </c>
      <c r="AU331" s="16" t="s">
        <v>135</v>
      </c>
    </row>
    <row r="332" spans="2:65" s="12" customFormat="1" ht="12">
      <c r="B332" s="142"/>
      <c r="D332" s="140" t="s">
        <v>141</v>
      </c>
      <c r="E332" s="143" t="s">
        <v>21</v>
      </c>
      <c r="F332" s="144" t="s">
        <v>531</v>
      </c>
      <c r="H332" s="145">
        <v>291.93</v>
      </c>
      <c r="I332" s="146"/>
      <c r="L332" s="142"/>
      <c r="M332" s="147"/>
      <c r="T332" s="148"/>
      <c r="AT332" s="143" t="s">
        <v>141</v>
      </c>
      <c r="AU332" s="143" t="s">
        <v>135</v>
      </c>
      <c r="AV332" s="12" t="s">
        <v>135</v>
      </c>
      <c r="AW332" s="12" t="s">
        <v>34</v>
      </c>
      <c r="AX332" s="12" t="s">
        <v>74</v>
      </c>
      <c r="AY332" s="143" t="s">
        <v>128</v>
      </c>
    </row>
    <row r="333" spans="2:65" s="13" customFormat="1" ht="12">
      <c r="B333" s="149"/>
      <c r="D333" s="140" t="s">
        <v>141</v>
      </c>
      <c r="E333" s="150" t="s">
        <v>21</v>
      </c>
      <c r="F333" s="151" t="s">
        <v>144</v>
      </c>
      <c r="H333" s="152">
        <v>291.93</v>
      </c>
      <c r="I333" s="153"/>
      <c r="L333" s="149"/>
      <c r="M333" s="154"/>
      <c r="T333" s="155"/>
      <c r="AT333" s="150" t="s">
        <v>141</v>
      </c>
      <c r="AU333" s="150" t="s">
        <v>135</v>
      </c>
      <c r="AV333" s="13" t="s">
        <v>134</v>
      </c>
      <c r="AW333" s="13" t="s">
        <v>34</v>
      </c>
      <c r="AX333" s="13" t="s">
        <v>79</v>
      </c>
      <c r="AY333" s="150" t="s">
        <v>128</v>
      </c>
    </row>
    <row r="334" spans="2:65" s="1" customFormat="1" ht="44.25" customHeight="1">
      <c r="B334" s="31"/>
      <c r="C334" s="122" t="s">
        <v>532</v>
      </c>
      <c r="D334" s="122" t="s">
        <v>130</v>
      </c>
      <c r="E334" s="123" t="s">
        <v>533</v>
      </c>
      <c r="F334" s="124" t="s">
        <v>534</v>
      </c>
      <c r="G334" s="125" t="s">
        <v>179</v>
      </c>
      <c r="H334" s="126">
        <v>20.7</v>
      </c>
      <c r="I334" s="127"/>
      <c r="J334" s="128">
        <f>ROUND(I334*H334,2)</f>
        <v>0</v>
      </c>
      <c r="K334" s="129"/>
      <c r="L334" s="31"/>
      <c r="M334" s="130" t="s">
        <v>21</v>
      </c>
      <c r="N334" s="131" t="s">
        <v>46</v>
      </c>
      <c r="P334" s="132">
        <f>O334*H334</f>
        <v>0</v>
      </c>
      <c r="Q334" s="132">
        <v>0</v>
      </c>
      <c r="R334" s="132">
        <f>Q334*H334</f>
        <v>0</v>
      </c>
      <c r="S334" s="132">
        <v>3.7999999999999999E-2</v>
      </c>
      <c r="T334" s="133">
        <f>S334*H334</f>
        <v>0.78659999999999997</v>
      </c>
      <c r="AR334" s="134" t="s">
        <v>134</v>
      </c>
      <c r="AT334" s="134" t="s">
        <v>130</v>
      </c>
      <c r="AU334" s="134" t="s">
        <v>135</v>
      </c>
      <c r="AY334" s="16" t="s">
        <v>128</v>
      </c>
      <c r="BE334" s="135">
        <f>IF(N334="základní",J334,0)</f>
        <v>0</v>
      </c>
      <c r="BF334" s="135">
        <f>IF(N334="snížená",J334,0)</f>
        <v>0</v>
      </c>
      <c r="BG334" s="135">
        <f>IF(N334="zákl. přenesená",J334,0)</f>
        <v>0</v>
      </c>
      <c r="BH334" s="135">
        <f>IF(N334="sníž. přenesená",J334,0)</f>
        <v>0</v>
      </c>
      <c r="BI334" s="135">
        <f>IF(N334="nulová",J334,0)</f>
        <v>0</v>
      </c>
      <c r="BJ334" s="16" t="s">
        <v>135</v>
      </c>
      <c r="BK334" s="135">
        <f>ROUND(I334*H334,2)</f>
        <v>0</v>
      </c>
      <c r="BL334" s="16" t="s">
        <v>134</v>
      </c>
      <c r="BM334" s="134" t="s">
        <v>535</v>
      </c>
    </row>
    <row r="335" spans="2:65" s="1" customFormat="1" ht="11">
      <c r="B335" s="31"/>
      <c r="D335" s="136" t="s">
        <v>137</v>
      </c>
      <c r="F335" s="137" t="s">
        <v>536</v>
      </c>
      <c r="I335" s="138"/>
      <c r="L335" s="31"/>
      <c r="M335" s="139"/>
      <c r="T335" s="52"/>
      <c r="AT335" s="16" t="s">
        <v>137</v>
      </c>
      <c r="AU335" s="16" t="s">
        <v>135</v>
      </c>
    </row>
    <row r="336" spans="2:65" s="12" customFormat="1" ht="12">
      <c r="B336" s="142"/>
      <c r="D336" s="140" t="s">
        <v>141</v>
      </c>
      <c r="E336" s="143" t="s">
        <v>21</v>
      </c>
      <c r="F336" s="144" t="s">
        <v>537</v>
      </c>
      <c r="H336" s="145">
        <v>20.7</v>
      </c>
      <c r="I336" s="146"/>
      <c r="L336" s="142"/>
      <c r="M336" s="147"/>
      <c r="T336" s="148"/>
      <c r="AT336" s="143" t="s">
        <v>141</v>
      </c>
      <c r="AU336" s="143" t="s">
        <v>135</v>
      </c>
      <c r="AV336" s="12" t="s">
        <v>135</v>
      </c>
      <c r="AW336" s="12" t="s">
        <v>34</v>
      </c>
      <c r="AX336" s="12" t="s">
        <v>74</v>
      </c>
      <c r="AY336" s="143" t="s">
        <v>128</v>
      </c>
    </row>
    <row r="337" spans="2:65" s="13" customFormat="1" ht="12">
      <c r="B337" s="149"/>
      <c r="D337" s="140" t="s">
        <v>141</v>
      </c>
      <c r="E337" s="150" t="s">
        <v>21</v>
      </c>
      <c r="F337" s="151" t="s">
        <v>144</v>
      </c>
      <c r="H337" s="152">
        <v>20.7</v>
      </c>
      <c r="I337" s="153"/>
      <c r="L337" s="149"/>
      <c r="M337" s="154"/>
      <c r="T337" s="155"/>
      <c r="AT337" s="150" t="s">
        <v>141</v>
      </c>
      <c r="AU337" s="150" t="s">
        <v>135</v>
      </c>
      <c r="AV337" s="13" t="s">
        <v>134</v>
      </c>
      <c r="AW337" s="13" t="s">
        <v>34</v>
      </c>
      <c r="AX337" s="13" t="s">
        <v>79</v>
      </c>
      <c r="AY337" s="150" t="s">
        <v>128</v>
      </c>
    </row>
    <row r="338" spans="2:65" s="1" customFormat="1" ht="44.25" customHeight="1">
      <c r="B338" s="31"/>
      <c r="C338" s="122" t="s">
        <v>538</v>
      </c>
      <c r="D338" s="122" t="s">
        <v>130</v>
      </c>
      <c r="E338" s="123" t="s">
        <v>539</v>
      </c>
      <c r="F338" s="124" t="s">
        <v>540</v>
      </c>
      <c r="G338" s="125" t="s">
        <v>179</v>
      </c>
      <c r="H338" s="126">
        <v>9.6</v>
      </c>
      <c r="I338" s="127"/>
      <c r="J338" s="128">
        <f>ROUND(I338*H338,2)</f>
        <v>0</v>
      </c>
      <c r="K338" s="129"/>
      <c r="L338" s="31"/>
      <c r="M338" s="130" t="s">
        <v>21</v>
      </c>
      <c r="N338" s="131" t="s">
        <v>46</v>
      </c>
      <c r="P338" s="132">
        <f>O338*H338</f>
        <v>0</v>
      </c>
      <c r="Q338" s="132">
        <v>0</v>
      </c>
      <c r="R338" s="132">
        <f>Q338*H338</f>
        <v>0</v>
      </c>
      <c r="S338" s="132">
        <v>3.4000000000000002E-2</v>
      </c>
      <c r="T338" s="133">
        <f>S338*H338</f>
        <v>0.32640000000000002</v>
      </c>
      <c r="AR338" s="134" t="s">
        <v>134</v>
      </c>
      <c r="AT338" s="134" t="s">
        <v>130</v>
      </c>
      <c r="AU338" s="134" t="s">
        <v>135</v>
      </c>
      <c r="AY338" s="16" t="s">
        <v>128</v>
      </c>
      <c r="BE338" s="135">
        <f>IF(N338="základní",J338,0)</f>
        <v>0</v>
      </c>
      <c r="BF338" s="135">
        <f>IF(N338="snížená",J338,0)</f>
        <v>0</v>
      </c>
      <c r="BG338" s="135">
        <f>IF(N338="zákl. přenesená",J338,0)</f>
        <v>0</v>
      </c>
      <c r="BH338" s="135">
        <f>IF(N338="sníž. přenesená",J338,0)</f>
        <v>0</v>
      </c>
      <c r="BI338" s="135">
        <f>IF(N338="nulová",J338,0)</f>
        <v>0</v>
      </c>
      <c r="BJ338" s="16" t="s">
        <v>135</v>
      </c>
      <c r="BK338" s="135">
        <f>ROUND(I338*H338,2)</f>
        <v>0</v>
      </c>
      <c r="BL338" s="16" t="s">
        <v>134</v>
      </c>
      <c r="BM338" s="134" t="s">
        <v>541</v>
      </c>
    </row>
    <row r="339" spans="2:65" s="1" customFormat="1" ht="11">
      <c r="B339" s="31"/>
      <c r="D339" s="136" t="s">
        <v>137</v>
      </c>
      <c r="F339" s="137" t="s">
        <v>542</v>
      </c>
      <c r="I339" s="138"/>
      <c r="L339" s="31"/>
      <c r="M339" s="139"/>
      <c r="T339" s="52"/>
      <c r="AT339" s="16" t="s">
        <v>137</v>
      </c>
      <c r="AU339" s="16" t="s">
        <v>135</v>
      </c>
    </row>
    <row r="340" spans="2:65" s="12" customFormat="1" ht="12">
      <c r="B340" s="142"/>
      <c r="D340" s="140" t="s">
        <v>141</v>
      </c>
      <c r="E340" s="143" t="s">
        <v>21</v>
      </c>
      <c r="F340" s="144" t="s">
        <v>543</v>
      </c>
      <c r="H340" s="145">
        <v>9.6</v>
      </c>
      <c r="I340" s="146"/>
      <c r="L340" s="142"/>
      <c r="M340" s="147"/>
      <c r="T340" s="148"/>
      <c r="AT340" s="143" t="s">
        <v>141</v>
      </c>
      <c r="AU340" s="143" t="s">
        <v>135</v>
      </c>
      <c r="AV340" s="12" t="s">
        <v>135</v>
      </c>
      <c r="AW340" s="12" t="s">
        <v>34</v>
      </c>
      <c r="AX340" s="12" t="s">
        <v>74</v>
      </c>
      <c r="AY340" s="143" t="s">
        <v>128</v>
      </c>
    </row>
    <row r="341" spans="2:65" s="13" customFormat="1" ht="12">
      <c r="B341" s="149"/>
      <c r="D341" s="140" t="s">
        <v>141</v>
      </c>
      <c r="E341" s="150" t="s">
        <v>21</v>
      </c>
      <c r="F341" s="151" t="s">
        <v>144</v>
      </c>
      <c r="H341" s="152">
        <v>9.6</v>
      </c>
      <c r="I341" s="153"/>
      <c r="L341" s="149"/>
      <c r="M341" s="154"/>
      <c r="T341" s="155"/>
      <c r="AT341" s="150" t="s">
        <v>141</v>
      </c>
      <c r="AU341" s="150" t="s">
        <v>135</v>
      </c>
      <c r="AV341" s="13" t="s">
        <v>134</v>
      </c>
      <c r="AW341" s="13" t="s">
        <v>34</v>
      </c>
      <c r="AX341" s="13" t="s">
        <v>79</v>
      </c>
      <c r="AY341" s="150" t="s">
        <v>128</v>
      </c>
    </row>
    <row r="342" spans="2:65" s="1" customFormat="1" ht="44.25" customHeight="1">
      <c r="B342" s="31"/>
      <c r="C342" s="122" t="s">
        <v>544</v>
      </c>
      <c r="D342" s="122" t="s">
        <v>130</v>
      </c>
      <c r="E342" s="123" t="s">
        <v>545</v>
      </c>
      <c r="F342" s="124" t="s">
        <v>546</v>
      </c>
      <c r="G342" s="125" t="s">
        <v>179</v>
      </c>
      <c r="H342" s="126">
        <v>14.4</v>
      </c>
      <c r="I342" s="127"/>
      <c r="J342" s="128">
        <f>ROUND(I342*H342,2)</f>
        <v>0</v>
      </c>
      <c r="K342" s="129"/>
      <c r="L342" s="31"/>
      <c r="M342" s="130" t="s">
        <v>21</v>
      </c>
      <c r="N342" s="131" t="s">
        <v>46</v>
      </c>
      <c r="P342" s="132">
        <f>O342*H342</f>
        <v>0</v>
      </c>
      <c r="Q342" s="132">
        <v>0</v>
      </c>
      <c r="R342" s="132">
        <f>Q342*H342</f>
        <v>0</v>
      </c>
      <c r="S342" s="132">
        <v>3.2000000000000001E-2</v>
      </c>
      <c r="T342" s="133">
        <f>S342*H342</f>
        <v>0.46080000000000004</v>
      </c>
      <c r="AR342" s="134" t="s">
        <v>134</v>
      </c>
      <c r="AT342" s="134" t="s">
        <v>130</v>
      </c>
      <c r="AU342" s="134" t="s">
        <v>135</v>
      </c>
      <c r="AY342" s="16" t="s">
        <v>128</v>
      </c>
      <c r="BE342" s="135">
        <f>IF(N342="základní",J342,0)</f>
        <v>0</v>
      </c>
      <c r="BF342" s="135">
        <f>IF(N342="snížená",J342,0)</f>
        <v>0</v>
      </c>
      <c r="BG342" s="135">
        <f>IF(N342="zákl. přenesená",J342,0)</f>
        <v>0</v>
      </c>
      <c r="BH342" s="135">
        <f>IF(N342="sníž. přenesená",J342,0)</f>
        <v>0</v>
      </c>
      <c r="BI342" s="135">
        <f>IF(N342="nulová",J342,0)</f>
        <v>0</v>
      </c>
      <c r="BJ342" s="16" t="s">
        <v>135</v>
      </c>
      <c r="BK342" s="135">
        <f>ROUND(I342*H342,2)</f>
        <v>0</v>
      </c>
      <c r="BL342" s="16" t="s">
        <v>134</v>
      </c>
      <c r="BM342" s="134" t="s">
        <v>547</v>
      </c>
    </row>
    <row r="343" spans="2:65" s="1" customFormat="1" ht="11">
      <c r="B343" s="31"/>
      <c r="D343" s="136" t="s">
        <v>137</v>
      </c>
      <c r="F343" s="137" t="s">
        <v>548</v>
      </c>
      <c r="I343" s="138"/>
      <c r="L343" s="31"/>
      <c r="M343" s="139"/>
      <c r="T343" s="52"/>
      <c r="AT343" s="16" t="s">
        <v>137</v>
      </c>
      <c r="AU343" s="16" t="s">
        <v>135</v>
      </c>
    </row>
    <row r="344" spans="2:65" s="12" customFormat="1" ht="12">
      <c r="B344" s="142"/>
      <c r="D344" s="140" t="s">
        <v>141</v>
      </c>
      <c r="E344" s="143" t="s">
        <v>21</v>
      </c>
      <c r="F344" s="144" t="s">
        <v>549</v>
      </c>
      <c r="H344" s="145">
        <v>14.4</v>
      </c>
      <c r="I344" s="146"/>
      <c r="L344" s="142"/>
      <c r="M344" s="147"/>
      <c r="T344" s="148"/>
      <c r="AT344" s="143" t="s">
        <v>141</v>
      </c>
      <c r="AU344" s="143" t="s">
        <v>135</v>
      </c>
      <c r="AV344" s="12" t="s">
        <v>135</v>
      </c>
      <c r="AW344" s="12" t="s">
        <v>34</v>
      </c>
      <c r="AX344" s="12" t="s">
        <v>74</v>
      </c>
      <c r="AY344" s="143" t="s">
        <v>128</v>
      </c>
    </row>
    <row r="345" spans="2:65" s="13" customFormat="1" ht="12">
      <c r="B345" s="149"/>
      <c r="D345" s="140" t="s">
        <v>141</v>
      </c>
      <c r="E345" s="150" t="s">
        <v>21</v>
      </c>
      <c r="F345" s="151" t="s">
        <v>144</v>
      </c>
      <c r="H345" s="152">
        <v>14.4</v>
      </c>
      <c r="I345" s="153"/>
      <c r="L345" s="149"/>
      <c r="M345" s="154"/>
      <c r="T345" s="155"/>
      <c r="AT345" s="150" t="s">
        <v>141</v>
      </c>
      <c r="AU345" s="150" t="s">
        <v>135</v>
      </c>
      <c r="AV345" s="13" t="s">
        <v>134</v>
      </c>
      <c r="AW345" s="13" t="s">
        <v>34</v>
      </c>
      <c r="AX345" s="13" t="s">
        <v>79</v>
      </c>
      <c r="AY345" s="150" t="s">
        <v>128</v>
      </c>
    </row>
    <row r="346" spans="2:65" s="1" customFormat="1" ht="49" customHeight="1">
      <c r="B346" s="31"/>
      <c r="C346" s="122" t="s">
        <v>550</v>
      </c>
      <c r="D346" s="122" t="s">
        <v>130</v>
      </c>
      <c r="E346" s="123" t="s">
        <v>551</v>
      </c>
      <c r="F346" s="124" t="s">
        <v>552</v>
      </c>
      <c r="G346" s="125" t="s">
        <v>179</v>
      </c>
      <c r="H346" s="126">
        <v>10.5</v>
      </c>
      <c r="I346" s="127"/>
      <c r="J346" s="128">
        <f>ROUND(I346*H346,2)</f>
        <v>0</v>
      </c>
      <c r="K346" s="129"/>
      <c r="L346" s="31"/>
      <c r="M346" s="130" t="s">
        <v>21</v>
      </c>
      <c r="N346" s="131" t="s">
        <v>46</v>
      </c>
      <c r="P346" s="132">
        <f>O346*H346</f>
        <v>0</v>
      </c>
      <c r="Q346" s="132">
        <v>0</v>
      </c>
      <c r="R346" s="132">
        <f>Q346*H346</f>
        <v>0</v>
      </c>
      <c r="S346" s="132">
        <v>1.4999999999999999E-2</v>
      </c>
      <c r="T346" s="133">
        <f>S346*H346</f>
        <v>0.1575</v>
      </c>
      <c r="AR346" s="134" t="s">
        <v>134</v>
      </c>
      <c r="AT346" s="134" t="s">
        <v>130</v>
      </c>
      <c r="AU346" s="134" t="s">
        <v>135</v>
      </c>
      <c r="AY346" s="16" t="s">
        <v>128</v>
      </c>
      <c r="BE346" s="135">
        <f>IF(N346="základní",J346,0)</f>
        <v>0</v>
      </c>
      <c r="BF346" s="135">
        <f>IF(N346="snížená",J346,0)</f>
        <v>0</v>
      </c>
      <c r="BG346" s="135">
        <f>IF(N346="zákl. přenesená",J346,0)</f>
        <v>0</v>
      </c>
      <c r="BH346" s="135">
        <f>IF(N346="sníž. přenesená",J346,0)</f>
        <v>0</v>
      </c>
      <c r="BI346" s="135">
        <f>IF(N346="nulová",J346,0)</f>
        <v>0</v>
      </c>
      <c r="BJ346" s="16" t="s">
        <v>135</v>
      </c>
      <c r="BK346" s="135">
        <f>ROUND(I346*H346,2)</f>
        <v>0</v>
      </c>
      <c r="BL346" s="16" t="s">
        <v>134</v>
      </c>
      <c r="BM346" s="134" t="s">
        <v>553</v>
      </c>
    </row>
    <row r="347" spans="2:65" s="1" customFormat="1" ht="11">
      <c r="B347" s="31"/>
      <c r="D347" s="136" t="s">
        <v>137</v>
      </c>
      <c r="F347" s="137" t="s">
        <v>554</v>
      </c>
      <c r="I347" s="138"/>
      <c r="L347" s="31"/>
      <c r="M347" s="139"/>
      <c r="T347" s="52"/>
      <c r="AT347" s="16" t="s">
        <v>137</v>
      </c>
      <c r="AU347" s="16" t="s">
        <v>135</v>
      </c>
    </row>
    <row r="348" spans="2:65" s="12" customFormat="1" ht="12">
      <c r="B348" s="142"/>
      <c r="D348" s="140" t="s">
        <v>141</v>
      </c>
      <c r="E348" s="143" t="s">
        <v>21</v>
      </c>
      <c r="F348" s="144" t="s">
        <v>555</v>
      </c>
      <c r="H348" s="145">
        <v>10.5</v>
      </c>
      <c r="I348" s="146"/>
      <c r="L348" s="142"/>
      <c r="M348" s="147"/>
      <c r="T348" s="148"/>
      <c r="AT348" s="143" t="s">
        <v>141</v>
      </c>
      <c r="AU348" s="143" t="s">
        <v>135</v>
      </c>
      <c r="AV348" s="12" t="s">
        <v>135</v>
      </c>
      <c r="AW348" s="12" t="s">
        <v>34</v>
      </c>
      <c r="AX348" s="12" t="s">
        <v>74</v>
      </c>
      <c r="AY348" s="143" t="s">
        <v>128</v>
      </c>
    </row>
    <row r="349" spans="2:65" s="13" customFormat="1" ht="12">
      <c r="B349" s="149"/>
      <c r="D349" s="140" t="s">
        <v>141</v>
      </c>
      <c r="E349" s="150" t="s">
        <v>21</v>
      </c>
      <c r="F349" s="151" t="s">
        <v>144</v>
      </c>
      <c r="H349" s="152">
        <v>10.5</v>
      </c>
      <c r="I349" s="153"/>
      <c r="L349" s="149"/>
      <c r="M349" s="154"/>
      <c r="T349" s="155"/>
      <c r="AT349" s="150" t="s">
        <v>141</v>
      </c>
      <c r="AU349" s="150" t="s">
        <v>135</v>
      </c>
      <c r="AV349" s="13" t="s">
        <v>134</v>
      </c>
      <c r="AW349" s="13" t="s">
        <v>34</v>
      </c>
      <c r="AX349" s="13" t="s">
        <v>79</v>
      </c>
      <c r="AY349" s="150" t="s">
        <v>128</v>
      </c>
    </row>
    <row r="350" spans="2:65" s="1" customFormat="1" ht="55.5" customHeight="1">
      <c r="B350" s="31"/>
      <c r="C350" s="122" t="s">
        <v>556</v>
      </c>
      <c r="D350" s="122" t="s">
        <v>130</v>
      </c>
      <c r="E350" s="123" t="s">
        <v>557</v>
      </c>
      <c r="F350" s="124" t="s">
        <v>558</v>
      </c>
      <c r="G350" s="125" t="s">
        <v>179</v>
      </c>
      <c r="H350" s="126">
        <v>77.28</v>
      </c>
      <c r="I350" s="127"/>
      <c r="J350" s="128">
        <f>ROUND(I350*H350,2)</f>
        <v>0</v>
      </c>
      <c r="K350" s="129"/>
      <c r="L350" s="31"/>
      <c r="M350" s="130" t="s">
        <v>21</v>
      </c>
      <c r="N350" s="131" t="s">
        <v>46</v>
      </c>
      <c r="P350" s="132">
        <f>O350*H350</f>
        <v>0</v>
      </c>
      <c r="Q350" s="132">
        <v>0</v>
      </c>
      <c r="R350" s="132">
        <f>Q350*H350</f>
        <v>0</v>
      </c>
      <c r="S350" s="132">
        <v>0.18</v>
      </c>
      <c r="T350" s="133">
        <f>S350*H350</f>
        <v>13.910399999999999</v>
      </c>
      <c r="AR350" s="134" t="s">
        <v>134</v>
      </c>
      <c r="AT350" s="134" t="s">
        <v>130</v>
      </c>
      <c r="AU350" s="134" t="s">
        <v>135</v>
      </c>
      <c r="AY350" s="16" t="s">
        <v>128</v>
      </c>
      <c r="BE350" s="135">
        <f>IF(N350="základní",J350,0)</f>
        <v>0</v>
      </c>
      <c r="BF350" s="135">
        <f>IF(N350="snížená",J350,0)</f>
        <v>0</v>
      </c>
      <c r="BG350" s="135">
        <f>IF(N350="zákl. přenesená",J350,0)</f>
        <v>0</v>
      </c>
      <c r="BH350" s="135">
        <f>IF(N350="sníž. přenesená",J350,0)</f>
        <v>0</v>
      </c>
      <c r="BI350" s="135">
        <f>IF(N350="nulová",J350,0)</f>
        <v>0</v>
      </c>
      <c r="BJ350" s="16" t="s">
        <v>135</v>
      </c>
      <c r="BK350" s="135">
        <f>ROUND(I350*H350,2)</f>
        <v>0</v>
      </c>
      <c r="BL350" s="16" t="s">
        <v>134</v>
      </c>
      <c r="BM350" s="134" t="s">
        <v>559</v>
      </c>
    </row>
    <row r="351" spans="2:65" s="1" customFormat="1" ht="11">
      <c r="B351" s="31"/>
      <c r="D351" s="136" t="s">
        <v>137</v>
      </c>
      <c r="F351" s="137" t="s">
        <v>560</v>
      </c>
      <c r="I351" s="138"/>
      <c r="L351" s="31"/>
      <c r="M351" s="139"/>
      <c r="T351" s="52"/>
      <c r="AT351" s="16" t="s">
        <v>137</v>
      </c>
      <c r="AU351" s="16" t="s">
        <v>135</v>
      </c>
    </row>
    <row r="352" spans="2:65" s="12" customFormat="1" ht="12">
      <c r="B352" s="142"/>
      <c r="D352" s="140" t="s">
        <v>141</v>
      </c>
      <c r="E352" s="143" t="s">
        <v>21</v>
      </c>
      <c r="F352" s="144" t="s">
        <v>561</v>
      </c>
      <c r="H352" s="145">
        <v>77.28</v>
      </c>
      <c r="I352" s="146"/>
      <c r="L352" s="142"/>
      <c r="M352" s="147"/>
      <c r="T352" s="148"/>
      <c r="AT352" s="143" t="s">
        <v>141</v>
      </c>
      <c r="AU352" s="143" t="s">
        <v>135</v>
      </c>
      <c r="AV352" s="12" t="s">
        <v>135</v>
      </c>
      <c r="AW352" s="12" t="s">
        <v>34</v>
      </c>
      <c r="AX352" s="12" t="s">
        <v>74</v>
      </c>
      <c r="AY352" s="143" t="s">
        <v>128</v>
      </c>
    </row>
    <row r="353" spans="2:65" s="13" customFormat="1" ht="12">
      <c r="B353" s="149"/>
      <c r="D353" s="140" t="s">
        <v>141</v>
      </c>
      <c r="E353" s="150" t="s">
        <v>21</v>
      </c>
      <c r="F353" s="151" t="s">
        <v>144</v>
      </c>
      <c r="H353" s="152">
        <v>77.28</v>
      </c>
      <c r="I353" s="153"/>
      <c r="L353" s="149"/>
      <c r="M353" s="154"/>
      <c r="T353" s="155"/>
      <c r="AT353" s="150" t="s">
        <v>141</v>
      </c>
      <c r="AU353" s="150" t="s">
        <v>135</v>
      </c>
      <c r="AV353" s="13" t="s">
        <v>134</v>
      </c>
      <c r="AW353" s="13" t="s">
        <v>34</v>
      </c>
      <c r="AX353" s="13" t="s">
        <v>79</v>
      </c>
      <c r="AY353" s="150" t="s">
        <v>128</v>
      </c>
    </row>
    <row r="354" spans="2:65" s="1" customFormat="1" ht="33" customHeight="1">
      <c r="B354" s="31"/>
      <c r="C354" s="122" t="s">
        <v>562</v>
      </c>
      <c r="D354" s="122" t="s">
        <v>130</v>
      </c>
      <c r="E354" s="123" t="s">
        <v>563</v>
      </c>
      <c r="F354" s="124" t="s">
        <v>564</v>
      </c>
      <c r="G354" s="125" t="s">
        <v>179</v>
      </c>
      <c r="H354" s="126">
        <v>132</v>
      </c>
      <c r="I354" s="127"/>
      <c r="J354" s="128">
        <f>ROUND(I354*H354,2)</f>
        <v>0</v>
      </c>
      <c r="K354" s="129"/>
      <c r="L354" s="31"/>
      <c r="M354" s="130" t="s">
        <v>21</v>
      </c>
      <c r="N354" s="131" t="s">
        <v>46</v>
      </c>
      <c r="P354" s="132">
        <f>O354*H354</f>
        <v>0</v>
      </c>
      <c r="Q354" s="132">
        <v>0</v>
      </c>
      <c r="R354" s="132">
        <f>Q354*H354</f>
        <v>0</v>
      </c>
      <c r="S354" s="132">
        <v>0.02</v>
      </c>
      <c r="T354" s="133">
        <f>S354*H354</f>
        <v>2.64</v>
      </c>
      <c r="AR354" s="134" t="s">
        <v>134</v>
      </c>
      <c r="AT354" s="134" t="s">
        <v>130</v>
      </c>
      <c r="AU354" s="134" t="s">
        <v>135</v>
      </c>
      <c r="AY354" s="16" t="s">
        <v>128</v>
      </c>
      <c r="BE354" s="135">
        <f>IF(N354="základní",J354,0)</f>
        <v>0</v>
      </c>
      <c r="BF354" s="135">
        <f>IF(N354="snížená",J354,0)</f>
        <v>0</v>
      </c>
      <c r="BG354" s="135">
        <f>IF(N354="zákl. přenesená",J354,0)</f>
        <v>0</v>
      </c>
      <c r="BH354" s="135">
        <f>IF(N354="sníž. přenesená",J354,0)</f>
        <v>0</v>
      </c>
      <c r="BI354" s="135">
        <f>IF(N354="nulová",J354,0)</f>
        <v>0</v>
      </c>
      <c r="BJ354" s="16" t="s">
        <v>135</v>
      </c>
      <c r="BK354" s="135">
        <f>ROUND(I354*H354,2)</f>
        <v>0</v>
      </c>
      <c r="BL354" s="16" t="s">
        <v>134</v>
      </c>
      <c r="BM354" s="134" t="s">
        <v>565</v>
      </c>
    </row>
    <row r="355" spans="2:65" s="1" customFormat="1" ht="11">
      <c r="B355" s="31"/>
      <c r="D355" s="136" t="s">
        <v>137</v>
      </c>
      <c r="F355" s="137" t="s">
        <v>566</v>
      </c>
      <c r="I355" s="138"/>
      <c r="L355" s="31"/>
      <c r="M355" s="139"/>
      <c r="T355" s="52"/>
      <c r="AT355" s="16" t="s">
        <v>137</v>
      </c>
      <c r="AU355" s="16" t="s">
        <v>135</v>
      </c>
    </row>
    <row r="356" spans="2:65" s="1" customFormat="1" ht="24">
      <c r="B356" s="31"/>
      <c r="D356" s="140" t="s">
        <v>139</v>
      </c>
      <c r="F356" s="141" t="s">
        <v>567</v>
      </c>
      <c r="I356" s="138"/>
      <c r="L356" s="31"/>
      <c r="M356" s="139"/>
      <c r="T356" s="52"/>
      <c r="AT356" s="16" t="s">
        <v>139</v>
      </c>
      <c r="AU356" s="16" t="s">
        <v>135</v>
      </c>
    </row>
    <row r="357" spans="2:65" s="1" customFormat="1" ht="44.25" customHeight="1">
      <c r="B357" s="31"/>
      <c r="C357" s="122" t="s">
        <v>568</v>
      </c>
      <c r="D357" s="122" t="s">
        <v>130</v>
      </c>
      <c r="E357" s="123" t="s">
        <v>569</v>
      </c>
      <c r="F357" s="124" t="s">
        <v>570</v>
      </c>
      <c r="G357" s="125" t="s">
        <v>179</v>
      </c>
      <c r="H357" s="126">
        <v>1557.12</v>
      </c>
      <c r="I357" s="127"/>
      <c r="J357" s="128">
        <f>ROUND(I357*H357,2)</f>
        <v>0</v>
      </c>
      <c r="K357" s="129"/>
      <c r="L357" s="31"/>
      <c r="M357" s="130" t="s">
        <v>21</v>
      </c>
      <c r="N357" s="131" t="s">
        <v>46</v>
      </c>
      <c r="P357" s="132">
        <f>O357*H357</f>
        <v>0</v>
      </c>
      <c r="Q357" s="132">
        <v>0</v>
      </c>
      <c r="R357" s="132">
        <f>Q357*H357</f>
        <v>0</v>
      </c>
      <c r="S357" s="132">
        <v>5.8999999999999997E-2</v>
      </c>
      <c r="T357" s="133">
        <f>S357*H357</f>
        <v>91.870079999999987</v>
      </c>
      <c r="AR357" s="134" t="s">
        <v>134</v>
      </c>
      <c r="AT357" s="134" t="s">
        <v>130</v>
      </c>
      <c r="AU357" s="134" t="s">
        <v>135</v>
      </c>
      <c r="AY357" s="16" t="s">
        <v>128</v>
      </c>
      <c r="BE357" s="135">
        <f>IF(N357="základní",J357,0)</f>
        <v>0</v>
      </c>
      <c r="BF357" s="135">
        <f>IF(N357="snížená",J357,0)</f>
        <v>0</v>
      </c>
      <c r="BG357" s="135">
        <f>IF(N357="zákl. přenesená",J357,0)</f>
        <v>0</v>
      </c>
      <c r="BH357" s="135">
        <f>IF(N357="sníž. přenesená",J357,0)</f>
        <v>0</v>
      </c>
      <c r="BI357" s="135">
        <f>IF(N357="nulová",J357,0)</f>
        <v>0</v>
      </c>
      <c r="BJ357" s="16" t="s">
        <v>135</v>
      </c>
      <c r="BK357" s="135">
        <f>ROUND(I357*H357,2)</f>
        <v>0</v>
      </c>
      <c r="BL357" s="16" t="s">
        <v>134</v>
      </c>
      <c r="BM357" s="134" t="s">
        <v>571</v>
      </c>
    </row>
    <row r="358" spans="2:65" s="1" customFormat="1" ht="11">
      <c r="B358" s="31"/>
      <c r="D358" s="136" t="s">
        <v>137</v>
      </c>
      <c r="F358" s="137" t="s">
        <v>572</v>
      </c>
      <c r="I358" s="138"/>
      <c r="L358" s="31"/>
      <c r="M358" s="139"/>
      <c r="T358" s="52"/>
      <c r="AT358" s="16" t="s">
        <v>137</v>
      </c>
      <c r="AU358" s="16" t="s">
        <v>135</v>
      </c>
    </row>
    <row r="359" spans="2:65" s="1" customFormat="1" ht="44.25" customHeight="1">
      <c r="B359" s="31"/>
      <c r="C359" s="122" t="s">
        <v>573</v>
      </c>
      <c r="D359" s="122" t="s">
        <v>130</v>
      </c>
      <c r="E359" s="123" t="s">
        <v>569</v>
      </c>
      <c r="F359" s="124" t="s">
        <v>570</v>
      </c>
      <c r="G359" s="125" t="s">
        <v>179</v>
      </c>
      <c r="H359" s="126">
        <v>38</v>
      </c>
      <c r="I359" s="127"/>
      <c r="J359" s="128">
        <f>ROUND(I359*H359,2)</f>
        <v>0</v>
      </c>
      <c r="K359" s="129"/>
      <c r="L359" s="31"/>
      <c r="M359" s="130" t="s">
        <v>21</v>
      </c>
      <c r="N359" s="131" t="s">
        <v>46</v>
      </c>
      <c r="P359" s="132">
        <f>O359*H359</f>
        <v>0</v>
      </c>
      <c r="Q359" s="132">
        <v>0</v>
      </c>
      <c r="R359" s="132">
        <f>Q359*H359</f>
        <v>0</v>
      </c>
      <c r="S359" s="132">
        <v>5.8999999999999997E-2</v>
      </c>
      <c r="T359" s="133">
        <f>S359*H359</f>
        <v>2.242</v>
      </c>
      <c r="AR359" s="134" t="s">
        <v>134</v>
      </c>
      <c r="AT359" s="134" t="s">
        <v>130</v>
      </c>
      <c r="AU359" s="134" t="s">
        <v>135</v>
      </c>
      <c r="AY359" s="16" t="s">
        <v>128</v>
      </c>
      <c r="BE359" s="135">
        <f>IF(N359="základní",J359,0)</f>
        <v>0</v>
      </c>
      <c r="BF359" s="135">
        <f>IF(N359="snížená",J359,0)</f>
        <v>0</v>
      </c>
      <c r="BG359" s="135">
        <f>IF(N359="zákl. přenesená",J359,0)</f>
        <v>0</v>
      </c>
      <c r="BH359" s="135">
        <f>IF(N359="sníž. přenesená",J359,0)</f>
        <v>0</v>
      </c>
      <c r="BI359" s="135">
        <f>IF(N359="nulová",J359,0)</f>
        <v>0</v>
      </c>
      <c r="BJ359" s="16" t="s">
        <v>135</v>
      </c>
      <c r="BK359" s="135">
        <f>ROUND(I359*H359,2)</f>
        <v>0</v>
      </c>
      <c r="BL359" s="16" t="s">
        <v>134</v>
      </c>
      <c r="BM359" s="134" t="s">
        <v>574</v>
      </c>
    </row>
    <row r="360" spans="2:65" s="1" customFormat="1" ht="11">
      <c r="B360" s="31"/>
      <c r="D360" s="136" t="s">
        <v>137</v>
      </c>
      <c r="F360" s="137" t="s">
        <v>572</v>
      </c>
      <c r="I360" s="138"/>
      <c r="L360" s="31"/>
      <c r="M360" s="139"/>
      <c r="T360" s="52"/>
      <c r="AT360" s="16" t="s">
        <v>137</v>
      </c>
      <c r="AU360" s="16" t="s">
        <v>135</v>
      </c>
    </row>
    <row r="361" spans="2:65" s="1" customFormat="1" ht="24">
      <c r="B361" s="31"/>
      <c r="D361" s="140" t="s">
        <v>139</v>
      </c>
      <c r="F361" s="141" t="s">
        <v>575</v>
      </c>
      <c r="I361" s="138"/>
      <c r="L361" s="31"/>
      <c r="M361" s="139"/>
      <c r="T361" s="52"/>
      <c r="AT361" s="16" t="s">
        <v>139</v>
      </c>
      <c r="AU361" s="16" t="s">
        <v>135</v>
      </c>
    </row>
    <row r="362" spans="2:65" s="1" customFormat="1" ht="21.75" customHeight="1">
      <c r="B362" s="31"/>
      <c r="C362" s="122" t="s">
        <v>576</v>
      </c>
      <c r="D362" s="122" t="s">
        <v>130</v>
      </c>
      <c r="E362" s="123" t="s">
        <v>577</v>
      </c>
      <c r="F362" s="124" t="s">
        <v>578</v>
      </c>
      <c r="G362" s="125" t="s">
        <v>179</v>
      </c>
      <c r="H362" s="126">
        <v>38</v>
      </c>
      <c r="I362" s="127"/>
      <c r="J362" s="128">
        <f>ROUND(I362*H362,2)</f>
        <v>0</v>
      </c>
      <c r="K362" s="129"/>
      <c r="L362" s="31"/>
      <c r="M362" s="130" t="s">
        <v>21</v>
      </c>
      <c r="N362" s="131" t="s">
        <v>46</v>
      </c>
      <c r="P362" s="132">
        <f>O362*H362</f>
        <v>0</v>
      </c>
      <c r="Q362" s="132">
        <v>0</v>
      </c>
      <c r="R362" s="132">
        <f>Q362*H362</f>
        <v>0</v>
      </c>
      <c r="S362" s="132">
        <v>0</v>
      </c>
      <c r="T362" s="133">
        <f>S362*H362</f>
        <v>0</v>
      </c>
      <c r="AR362" s="134" t="s">
        <v>134</v>
      </c>
      <c r="AT362" s="134" t="s">
        <v>130</v>
      </c>
      <c r="AU362" s="134" t="s">
        <v>135</v>
      </c>
      <c r="AY362" s="16" t="s">
        <v>128</v>
      </c>
      <c r="BE362" s="135">
        <f>IF(N362="základní",J362,0)</f>
        <v>0</v>
      </c>
      <c r="BF362" s="135">
        <f>IF(N362="snížená",J362,0)</f>
        <v>0</v>
      </c>
      <c r="BG362" s="135">
        <f>IF(N362="zákl. přenesená",J362,0)</f>
        <v>0</v>
      </c>
      <c r="BH362" s="135">
        <f>IF(N362="sníž. přenesená",J362,0)</f>
        <v>0</v>
      </c>
      <c r="BI362" s="135">
        <f>IF(N362="nulová",J362,0)</f>
        <v>0</v>
      </c>
      <c r="BJ362" s="16" t="s">
        <v>135</v>
      </c>
      <c r="BK362" s="135">
        <f>ROUND(I362*H362,2)</f>
        <v>0</v>
      </c>
      <c r="BL362" s="16" t="s">
        <v>134</v>
      </c>
      <c r="BM362" s="134" t="s">
        <v>579</v>
      </c>
    </row>
    <row r="363" spans="2:65" s="1" customFormat="1" ht="11">
      <c r="B363" s="31"/>
      <c r="D363" s="136" t="s">
        <v>137</v>
      </c>
      <c r="F363" s="137" t="s">
        <v>580</v>
      </c>
      <c r="I363" s="138"/>
      <c r="L363" s="31"/>
      <c r="M363" s="139"/>
      <c r="T363" s="52"/>
      <c r="AT363" s="16" t="s">
        <v>137</v>
      </c>
      <c r="AU363" s="16" t="s">
        <v>135</v>
      </c>
    </row>
    <row r="364" spans="2:65" s="1" customFormat="1" ht="24">
      <c r="B364" s="31"/>
      <c r="D364" s="140" t="s">
        <v>139</v>
      </c>
      <c r="F364" s="141" t="s">
        <v>283</v>
      </c>
      <c r="I364" s="138"/>
      <c r="L364" s="31"/>
      <c r="M364" s="139"/>
      <c r="T364" s="52"/>
      <c r="AT364" s="16" t="s">
        <v>139</v>
      </c>
      <c r="AU364" s="16" t="s">
        <v>135</v>
      </c>
    </row>
    <row r="365" spans="2:65" s="1" customFormat="1" ht="24.25" customHeight="1">
      <c r="B365" s="31"/>
      <c r="C365" s="122" t="s">
        <v>581</v>
      </c>
      <c r="D365" s="122" t="s">
        <v>130</v>
      </c>
      <c r="E365" s="123" t="s">
        <v>582</v>
      </c>
      <c r="F365" s="124" t="s">
        <v>583</v>
      </c>
      <c r="G365" s="125" t="s">
        <v>179</v>
      </c>
      <c r="H365" s="126">
        <v>38</v>
      </c>
      <c r="I365" s="127"/>
      <c r="J365" s="128">
        <f>ROUND(I365*H365,2)</f>
        <v>0</v>
      </c>
      <c r="K365" s="129"/>
      <c r="L365" s="31"/>
      <c r="M365" s="130" t="s">
        <v>21</v>
      </c>
      <c r="N365" s="131" t="s">
        <v>46</v>
      </c>
      <c r="P365" s="132">
        <f>O365*H365</f>
        <v>0</v>
      </c>
      <c r="Q365" s="132">
        <v>0</v>
      </c>
      <c r="R365" s="132">
        <f>Q365*H365</f>
        <v>0</v>
      </c>
      <c r="S365" s="132">
        <v>0</v>
      </c>
      <c r="T365" s="133">
        <f>S365*H365</f>
        <v>0</v>
      </c>
      <c r="AR365" s="134" t="s">
        <v>134</v>
      </c>
      <c r="AT365" s="134" t="s">
        <v>130</v>
      </c>
      <c r="AU365" s="134" t="s">
        <v>135</v>
      </c>
      <c r="AY365" s="16" t="s">
        <v>128</v>
      </c>
      <c r="BE365" s="135">
        <f>IF(N365="základní",J365,0)</f>
        <v>0</v>
      </c>
      <c r="BF365" s="135">
        <f>IF(N365="snížená",J365,0)</f>
        <v>0</v>
      </c>
      <c r="BG365" s="135">
        <f>IF(N365="zákl. přenesená",J365,0)</f>
        <v>0</v>
      </c>
      <c r="BH365" s="135">
        <f>IF(N365="sníž. přenesená",J365,0)</f>
        <v>0</v>
      </c>
      <c r="BI365" s="135">
        <f>IF(N365="nulová",J365,0)</f>
        <v>0</v>
      </c>
      <c r="BJ365" s="16" t="s">
        <v>135</v>
      </c>
      <c r="BK365" s="135">
        <f>ROUND(I365*H365,2)</f>
        <v>0</v>
      </c>
      <c r="BL365" s="16" t="s">
        <v>134</v>
      </c>
      <c r="BM365" s="134" t="s">
        <v>584</v>
      </c>
    </row>
    <row r="366" spans="2:65" s="1" customFormat="1" ht="11">
      <c r="B366" s="31"/>
      <c r="D366" s="136" t="s">
        <v>137</v>
      </c>
      <c r="F366" s="137" t="s">
        <v>585</v>
      </c>
      <c r="I366" s="138"/>
      <c r="L366" s="31"/>
      <c r="M366" s="139"/>
      <c r="T366" s="52"/>
      <c r="AT366" s="16" t="s">
        <v>137</v>
      </c>
      <c r="AU366" s="16" t="s">
        <v>135</v>
      </c>
    </row>
    <row r="367" spans="2:65" s="1" customFormat="1" ht="24.25" customHeight="1">
      <c r="B367" s="31"/>
      <c r="C367" s="122" t="s">
        <v>586</v>
      </c>
      <c r="D367" s="122" t="s">
        <v>130</v>
      </c>
      <c r="E367" s="123" t="s">
        <v>587</v>
      </c>
      <c r="F367" s="124" t="s">
        <v>588</v>
      </c>
      <c r="G367" s="125" t="s">
        <v>179</v>
      </c>
      <c r="H367" s="126">
        <v>1844.08</v>
      </c>
      <c r="I367" s="127"/>
      <c r="J367" s="128">
        <f>ROUND(I367*H367,2)</f>
        <v>0</v>
      </c>
      <c r="K367" s="129"/>
      <c r="L367" s="31"/>
      <c r="M367" s="130" t="s">
        <v>21</v>
      </c>
      <c r="N367" s="131" t="s">
        <v>46</v>
      </c>
      <c r="P367" s="132">
        <f>O367*H367</f>
        <v>0</v>
      </c>
      <c r="Q367" s="132">
        <v>0</v>
      </c>
      <c r="R367" s="132">
        <f>Q367*H367</f>
        <v>0</v>
      </c>
      <c r="S367" s="132">
        <v>0</v>
      </c>
      <c r="T367" s="133">
        <f>S367*H367</f>
        <v>0</v>
      </c>
      <c r="AR367" s="134" t="s">
        <v>134</v>
      </c>
      <c r="AT367" s="134" t="s">
        <v>130</v>
      </c>
      <c r="AU367" s="134" t="s">
        <v>135</v>
      </c>
      <c r="AY367" s="16" t="s">
        <v>128</v>
      </c>
      <c r="BE367" s="135">
        <f>IF(N367="základní",J367,0)</f>
        <v>0</v>
      </c>
      <c r="BF367" s="135">
        <f>IF(N367="snížená",J367,0)</f>
        <v>0</v>
      </c>
      <c r="BG367" s="135">
        <f>IF(N367="zákl. přenesená",J367,0)</f>
        <v>0</v>
      </c>
      <c r="BH367" s="135">
        <f>IF(N367="sníž. přenesená",J367,0)</f>
        <v>0</v>
      </c>
      <c r="BI367" s="135">
        <f>IF(N367="nulová",J367,0)</f>
        <v>0</v>
      </c>
      <c r="BJ367" s="16" t="s">
        <v>135</v>
      </c>
      <c r="BK367" s="135">
        <f>ROUND(I367*H367,2)</f>
        <v>0</v>
      </c>
      <c r="BL367" s="16" t="s">
        <v>134</v>
      </c>
      <c r="BM367" s="134" t="s">
        <v>589</v>
      </c>
    </row>
    <row r="368" spans="2:65" s="1" customFormat="1" ht="11">
      <c r="B368" s="31"/>
      <c r="D368" s="136" t="s">
        <v>137</v>
      </c>
      <c r="F368" s="137" t="s">
        <v>590</v>
      </c>
      <c r="I368" s="138"/>
      <c r="L368" s="31"/>
      <c r="M368" s="139"/>
      <c r="T368" s="52"/>
      <c r="AT368" s="16" t="s">
        <v>137</v>
      </c>
      <c r="AU368" s="16" t="s">
        <v>135</v>
      </c>
    </row>
    <row r="369" spans="2:65" s="1" customFormat="1" ht="44.25" customHeight="1">
      <c r="B369" s="31"/>
      <c r="C369" s="122" t="s">
        <v>591</v>
      </c>
      <c r="D369" s="122" t="s">
        <v>130</v>
      </c>
      <c r="E369" s="123" t="s">
        <v>592</v>
      </c>
      <c r="F369" s="124" t="s">
        <v>593</v>
      </c>
      <c r="G369" s="125" t="s">
        <v>179</v>
      </c>
      <c r="H369" s="126">
        <v>1844.08</v>
      </c>
      <c r="I369" s="127"/>
      <c r="J369" s="128">
        <f>ROUND(I369*H369,2)</f>
        <v>0</v>
      </c>
      <c r="K369" s="129"/>
      <c r="L369" s="31"/>
      <c r="M369" s="130" t="s">
        <v>21</v>
      </c>
      <c r="N369" s="131" t="s">
        <v>46</v>
      </c>
      <c r="P369" s="132">
        <f>O369*H369</f>
        <v>0</v>
      </c>
      <c r="Q369" s="132">
        <v>0</v>
      </c>
      <c r="R369" s="132">
        <f>Q369*H369</f>
        <v>0</v>
      </c>
      <c r="S369" s="132">
        <v>0</v>
      </c>
      <c r="T369" s="133">
        <f>S369*H369</f>
        <v>0</v>
      </c>
      <c r="AR369" s="134" t="s">
        <v>134</v>
      </c>
      <c r="AT369" s="134" t="s">
        <v>130</v>
      </c>
      <c r="AU369" s="134" t="s">
        <v>135</v>
      </c>
      <c r="AY369" s="16" t="s">
        <v>128</v>
      </c>
      <c r="BE369" s="135">
        <f>IF(N369="základní",J369,0)</f>
        <v>0</v>
      </c>
      <c r="BF369" s="135">
        <f>IF(N369="snížená",J369,0)</f>
        <v>0</v>
      </c>
      <c r="BG369" s="135">
        <f>IF(N369="zákl. přenesená",J369,0)</f>
        <v>0</v>
      </c>
      <c r="BH369" s="135">
        <f>IF(N369="sníž. přenesená",J369,0)</f>
        <v>0</v>
      </c>
      <c r="BI369" s="135">
        <f>IF(N369="nulová",J369,0)</f>
        <v>0</v>
      </c>
      <c r="BJ369" s="16" t="s">
        <v>135</v>
      </c>
      <c r="BK369" s="135">
        <f>ROUND(I369*H369,2)</f>
        <v>0</v>
      </c>
      <c r="BL369" s="16" t="s">
        <v>134</v>
      </c>
      <c r="BM369" s="134" t="s">
        <v>594</v>
      </c>
    </row>
    <row r="370" spans="2:65" s="1" customFormat="1" ht="11">
      <c r="B370" s="31"/>
      <c r="D370" s="136" t="s">
        <v>137</v>
      </c>
      <c r="F370" s="137" t="s">
        <v>595</v>
      </c>
      <c r="I370" s="138"/>
      <c r="L370" s="31"/>
      <c r="M370" s="139"/>
      <c r="T370" s="52"/>
      <c r="AT370" s="16" t="s">
        <v>137</v>
      </c>
      <c r="AU370" s="16" t="s">
        <v>135</v>
      </c>
    </row>
    <row r="371" spans="2:65" s="11" customFormat="1" ht="22.75" customHeight="1">
      <c r="B371" s="110"/>
      <c r="D371" s="111" t="s">
        <v>73</v>
      </c>
      <c r="E371" s="120" t="s">
        <v>596</v>
      </c>
      <c r="F371" s="120" t="s">
        <v>597</v>
      </c>
      <c r="I371" s="113"/>
      <c r="J371" s="121">
        <f>BK371</f>
        <v>0</v>
      </c>
      <c r="L371" s="110"/>
      <c r="M371" s="115"/>
      <c r="P371" s="116">
        <f>SUM(P372:P380)</f>
        <v>0</v>
      </c>
      <c r="R371" s="116">
        <f>SUM(R372:R380)</f>
        <v>0</v>
      </c>
      <c r="T371" s="117">
        <f>SUM(T372:T380)</f>
        <v>0</v>
      </c>
      <c r="AR371" s="111" t="s">
        <v>79</v>
      </c>
      <c r="AT371" s="118" t="s">
        <v>73</v>
      </c>
      <c r="AU371" s="118" t="s">
        <v>79</v>
      </c>
      <c r="AY371" s="111" t="s">
        <v>128</v>
      </c>
      <c r="BK371" s="119">
        <f>SUM(BK372:BK380)</f>
        <v>0</v>
      </c>
    </row>
    <row r="372" spans="2:65" s="1" customFormat="1" ht="37.75" customHeight="1">
      <c r="B372" s="31"/>
      <c r="C372" s="122" t="s">
        <v>598</v>
      </c>
      <c r="D372" s="122" t="s">
        <v>130</v>
      </c>
      <c r="E372" s="123" t="s">
        <v>599</v>
      </c>
      <c r="F372" s="124" t="s">
        <v>600</v>
      </c>
      <c r="G372" s="125" t="s">
        <v>162</v>
      </c>
      <c r="H372" s="126">
        <v>120.762</v>
      </c>
      <c r="I372" s="127"/>
      <c r="J372" s="128">
        <f>ROUND(I372*H372,2)</f>
        <v>0</v>
      </c>
      <c r="K372" s="129"/>
      <c r="L372" s="31"/>
      <c r="M372" s="130" t="s">
        <v>21</v>
      </c>
      <c r="N372" s="131" t="s">
        <v>46</v>
      </c>
      <c r="P372" s="132">
        <f>O372*H372</f>
        <v>0</v>
      </c>
      <c r="Q372" s="132">
        <v>0</v>
      </c>
      <c r="R372" s="132">
        <f>Q372*H372</f>
        <v>0</v>
      </c>
      <c r="S372" s="132">
        <v>0</v>
      </c>
      <c r="T372" s="133">
        <f>S372*H372</f>
        <v>0</v>
      </c>
      <c r="AR372" s="134" t="s">
        <v>134</v>
      </c>
      <c r="AT372" s="134" t="s">
        <v>130</v>
      </c>
      <c r="AU372" s="134" t="s">
        <v>135</v>
      </c>
      <c r="AY372" s="16" t="s">
        <v>128</v>
      </c>
      <c r="BE372" s="135">
        <f>IF(N372="základní",J372,0)</f>
        <v>0</v>
      </c>
      <c r="BF372" s="135">
        <f>IF(N372="snížená",J372,0)</f>
        <v>0</v>
      </c>
      <c r="BG372" s="135">
        <f>IF(N372="zákl. přenesená",J372,0)</f>
        <v>0</v>
      </c>
      <c r="BH372" s="135">
        <f>IF(N372="sníž. přenesená",J372,0)</f>
        <v>0</v>
      </c>
      <c r="BI372" s="135">
        <f>IF(N372="nulová",J372,0)</f>
        <v>0</v>
      </c>
      <c r="BJ372" s="16" t="s">
        <v>135</v>
      </c>
      <c r="BK372" s="135">
        <f>ROUND(I372*H372,2)</f>
        <v>0</v>
      </c>
      <c r="BL372" s="16" t="s">
        <v>134</v>
      </c>
      <c r="BM372" s="134" t="s">
        <v>601</v>
      </c>
    </row>
    <row r="373" spans="2:65" s="1" customFormat="1" ht="11">
      <c r="B373" s="31"/>
      <c r="D373" s="136" t="s">
        <v>137</v>
      </c>
      <c r="F373" s="137" t="s">
        <v>602</v>
      </c>
      <c r="I373" s="138"/>
      <c r="L373" s="31"/>
      <c r="M373" s="139"/>
      <c r="T373" s="52"/>
      <c r="AT373" s="16" t="s">
        <v>137</v>
      </c>
      <c r="AU373" s="16" t="s">
        <v>135</v>
      </c>
    </row>
    <row r="374" spans="2:65" s="1" customFormat="1" ht="33" customHeight="1">
      <c r="B374" s="31"/>
      <c r="C374" s="122" t="s">
        <v>603</v>
      </c>
      <c r="D374" s="122" t="s">
        <v>130</v>
      </c>
      <c r="E374" s="123" t="s">
        <v>604</v>
      </c>
      <c r="F374" s="124" t="s">
        <v>605</v>
      </c>
      <c r="G374" s="125" t="s">
        <v>162</v>
      </c>
      <c r="H374" s="126">
        <v>120.762</v>
      </c>
      <c r="I374" s="127"/>
      <c r="J374" s="128">
        <f>ROUND(I374*H374,2)</f>
        <v>0</v>
      </c>
      <c r="K374" s="129"/>
      <c r="L374" s="31"/>
      <c r="M374" s="130" t="s">
        <v>21</v>
      </c>
      <c r="N374" s="131" t="s">
        <v>46</v>
      </c>
      <c r="P374" s="132">
        <f>O374*H374</f>
        <v>0</v>
      </c>
      <c r="Q374" s="132">
        <v>0</v>
      </c>
      <c r="R374" s="132">
        <f>Q374*H374</f>
        <v>0</v>
      </c>
      <c r="S374" s="132">
        <v>0</v>
      </c>
      <c r="T374" s="133">
        <f>S374*H374</f>
        <v>0</v>
      </c>
      <c r="AR374" s="134" t="s">
        <v>134</v>
      </c>
      <c r="AT374" s="134" t="s">
        <v>130</v>
      </c>
      <c r="AU374" s="134" t="s">
        <v>135</v>
      </c>
      <c r="AY374" s="16" t="s">
        <v>128</v>
      </c>
      <c r="BE374" s="135">
        <f>IF(N374="základní",J374,0)</f>
        <v>0</v>
      </c>
      <c r="BF374" s="135">
        <f>IF(N374="snížená",J374,0)</f>
        <v>0</v>
      </c>
      <c r="BG374" s="135">
        <f>IF(N374="zákl. přenesená",J374,0)</f>
        <v>0</v>
      </c>
      <c r="BH374" s="135">
        <f>IF(N374="sníž. přenesená",J374,0)</f>
        <v>0</v>
      </c>
      <c r="BI374" s="135">
        <f>IF(N374="nulová",J374,0)</f>
        <v>0</v>
      </c>
      <c r="BJ374" s="16" t="s">
        <v>135</v>
      </c>
      <c r="BK374" s="135">
        <f>ROUND(I374*H374,2)</f>
        <v>0</v>
      </c>
      <c r="BL374" s="16" t="s">
        <v>134</v>
      </c>
      <c r="BM374" s="134" t="s">
        <v>606</v>
      </c>
    </row>
    <row r="375" spans="2:65" s="1" customFormat="1" ht="11">
      <c r="B375" s="31"/>
      <c r="D375" s="136" t="s">
        <v>137</v>
      </c>
      <c r="F375" s="137" t="s">
        <v>607</v>
      </c>
      <c r="I375" s="138"/>
      <c r="L375" s="31"/>
      <c r="M375" s="139"/>
      <c r="T375" s="52"/>
      <c r="AT375" s="16" t="s">
        <v>137</v>
      </c>
      <c r="AU375" s="16" t="s">
        <v>135</v>
      </c>
    </row>
    <row r="376" spans="2:65" s="1" customFormat="1" ht="44.25" customHeight="1">
      <c r="B376" s="31"/>
      <c r="C376" s="122" t="s">
        <v>608</v>
      </c>
      <c r="D376" s="122" t="s">
        <v>130</v>
      </c>
      <c r="E376" s="123" t="s">
        <v>609</v>
      </c>
      <c r="F376" s="124" t="s">
        <v>610</v>
      </c>
      <c r="G376" s="125" t="s">
        <v>162</v>
      </c>
      <c r="H376" s="126">
        <v>2294.4780000000001</v>
      </c>
      <c r="I376" s="127"/>
      <c r="J376" s="128">
        <f>ROUND(I376*H376,2)</f>
        <v>0</v>
      </c>
      <c r="K376" s="129"/>
      <c r="L376" s="31"/>
      <c r="M376" s="130" t="s">
        <v>21</v>
      </c>
      <c r="N376" s="131" t="s">
        <v>46</v>
      </c>
      <c r="P376" s="132">
        <f>O376*H376</f>
        <v>0</v>
      </c>
      <c r="Q376" s="132">
        <v>0</v>
      </c>
      <c r="R376" s="132">
        <f>Q376*H376</f>
        <v>0</v>
      </c>
      <c r="S376" s="132">
        <v>0</v>
      </c>
      <c r="T376" s="133">
        <f>S376*H376</f>
        <v>0</v>
      </c>
      <c r="AR376" s="134" t="s">
        <v>134</v>
      </c>
      <c r="AT376" s="134" t="s">
        <v>130</v>
      </c>
      <c r="AU376" s="134" t="s">
        <v>135</v>
      </c>
      <c r="AY376" s="16" t="s">
        <v>128</v>
      </c>
      <c r="BE376" s="135">
        <f>IF(N376="základní",J376,0)</f>
        <v>0</v>
      </c>
      <c r="BF376" s="135">
        <f>IF(N376="snížená",J376,0)</f>
        <v>0</v>
      </c>
      <c r="BG376" s="135">
        <f>IF(N376="zákl. přenesená",J376,0)</f>
        <v>0</v>
      </c>
      <c r="BH376" s="135">
        <f>IF(N376="sníž. přenesená",J376,0)</f>
        <v>0</v>
      </c>
      <c r="BI376" s="135">
        <f>IF(N376="nulová",J376,0)</f>
        <v>0</v>
      </c>
      <c r="BJ376" s="16" t="s">
        <v>135</v>
      </c>
      <c r="BK376" s="135">
        <f>ROUND(I376*H376,2)</f>
        <v>0</v>
      </c>
      <c r="BL376" s="16" t="s">
        <v>134</v>
      </c>
      <c r="BM376" s="134" t="s">
        <v>611</v>
      </c>
    </row>
    <row r="377" spans="2:65" s="1" customFormat="1" ht="11">
      <c r="B377" s="31"/>
      <c r="D377" s="136" t="s">
        <v>137</v>
      </c>
      <c r="F377" s="137" t="s">
        <v>612</v>
      </c>
      <c r="I377" s="138"/>
      <c r="L377" s="31"/>
      <c r="M377" s="139"/>
      <c r="T377" s="52"/>
      <c r="AT377" s="16" t="s">
        <v>137</v>
      </c>
      <c r="AU377" s="16" t="s">
        <v>135</v>
      </c>
    </row>
    <row r="378" spans="2:65" s="12" customFormat="1" ht="12">
      <c r="B378" s="142"/>
      <c r="D378" s="140" t="s">
        <v>141</v>
      </c>
      <c r="F378" s="144" t="s">
        <v>613</v>
      </c>
      <c r="H378" s="145">
        <v>2294.4780000000001</v>
      </c>
      <c r="I378" s="146"/>
      <c r="L378" s="142"/>
      <c r="M378" s="147"/>
      <c r="T378" s="148"/>
      <c r="AT378" s="143" t="s">
        <v>141</v>
      </c>
      <c r="AU378" s="143" t="s">
        <v>135</v>
      </c>
      <c r="AV378" s="12" t="s">
        <v>135</v>
      </c>
      <c r="AW378" s="12" t="s">
        <v>4</v>
      </c>
      <c r="AX378" s="12" t="s">
        <v>79</v>
      </c>
      <c r="AY378" s="143" t="s">
        <v>128</v>
      </c>
    </row>
    <row r="379" spans="2:65" s="1" customFormat="1" ht="44.25" customHeight="1">
      <c r="B379" s="31"/>
      <c r="C379" s="122" t="s">
        <v>614</v>
      </c>
      <c r="D379" s="122" t="s">
        <v>130</v>
      </c>
      <c r="E379" s="123" t="s">
        <v>615</v>
      </c>
      <c r="F379" s="124" t="s">
        <v>616</v>
      </c>
      <c r="G379" s="125" t="s">
        <v>162</v>
      </c>
      <c r="H379" s="126">
        <v>120.762</v>
      </c>
      <c r="I379" s="127"/>
      <c r="J379" s="128">
        <f>ROUND(I379*H379,2)</f>
        <v>0</v>
      </c>
      <c r="K379" s="129"/>
      <c r="L379" s="31"/>
      <c r="M379" s="130" t="s">
        <v>21</v>
      </c>
      <c r="N379" s="131" t="s">
        <v>46</v>
      </c>
      <c r="P379" s="132">
        <f>O379*H379</f>
        <v>0</v>
      </c>
      <c r="Q379" s="132">
        <v>0</v>
      </c>
      <c r="R379" s="132">
        <f>Q379*H379</f>
        <v>0</v>
      </c>
      <c r="S379" s="132">
        <v>0</v>
      </c>
      <c r="T379" s="133">
        <f>S379*H379</f>
        <v>0</v>
      </c>
      <c r="AR379" s="134" t="s">
        <v>134</v>
      </c>
      <c r="AT379" s="134" t="s">
        <v>130</v>
      </c>
      <c r="AU379" s="134" t="s">
        <v>135</v>
      </c>
      <c r="AY379" s="16" t="s">
        <v>128</v>
      </c>
      <c r="BE379" s="135">
        <f>IF(N379="základní",J379,0)</f>
        <v>0</v>
      </c>
      <c r="BF379" s="135">
        <f>IF(N379="snížená",J379,0)</f>
        <v>0</v>
      </c>
      <c r="BG379" s="135">
        <f>IF(N379="zákl. přenesená",J379,0)</f>
        <v>0</v>
      </c>
      <c r="BH379" s="135">
        <f>IF(N379="sníž. přenesená",J379,0)</f>
        <v>0</v>
      </c>
      <c r="BI379" s="135">
        <f>IF(N379="nulová",J379,0)</f>
        <v>0</v>
      </c>
      <c r="BJ379" s="16" t="s">
        <v>135</v>
      </c>
      <c r="BK379" s="135">
        <f>ROUND(I379*H379,2)</f>
        <v>0</v>
      </c>
      <c r="BL379" s="16" t="s">
        <v>134</v>
      </c>
      <c r="BM379" s="134" t="s">
        <v>617</v>
      </c>
    </row>
    <row r="380" spans="2:65" s="1" customFormat="1" ht="11">
      <c r="B380" s="31"/>
      <c r="D380" s="136" t="s">
        <v>137</v>
      </c>
      <c r="F380" s="137" t="s">
        <v>618</v>
      </c>
      <c r="I380" s="138"/>
      <c r="L380" s="31"/>
      <c r="M380" s="139"/>
      <c r="T380" s="52"/>
      <c r="AT380" s="16" t="s">
        <v>137</v>
      </c>
      <c r="AU380" s="16" t="s">
        <v>135</v>
      </c>
    </row>
    <row r="381" spans="2:65" s="11" customFormat="1" ht="22.75" customHeight="1">
      <c r="B381" s="110"/>
      <c r="D381" s="111" t="s">
        <v>73</v>
      </c>
      <c r="E381" s="120" t="s">
        <v>619</v>
      </c>
      <c r="F381" s="120" t="s">
        <v>620</v>
      </c>
      <c r="I381" s="113"/>
      <c r="J381" s="121">
        <f>BK381</f>
        <v>0</v>
      </c>
      <c r="L381" s="110"/>
      <c r="M381" s="115"/>
      <c r="P381" s="116">
        <f>SUM(P382:P383)</f>
        <v>0</v>
      </c>
      <c r="R381" s="116">
        <f>SUM(R382:R383)</f>
        <v>0</v>
      </c>
      <c r="T381" s="117">
        <f>SUM(T382:T383)</f>
        <v>0</v>
      </c>
      <c r="AR381" s="111" t="s">
        <v>79</v>
      </c>
      <c r="AT381" s="118" t="s">
        <v>73</v>
      </c>
      <c r="AU381" s="118" t="s">
        <v>79</v>
      </c>
      <c r="AY381" s="111" t="s">
        <v>128</v>
      </c>
      <c r="BK381" s="119">
        <f>SUM(BK382:BK383)</f>
        <v>0</v>
      </c>
    </row>
    <row r="382" spans="2:65" s="1" customFormat="1" ht="55.5" customHeight="1">
      <c r="B382" s="31"/>
      <c r="C382" s="122" t="s">
        <v>621</v>
      </c>
      <c r="D382" s="122" t="s">
        <v>130</v>
      </c>
      <c r="E382" s="123" t="s">
        <v>622</v>
      </c>
      <c r="F382" s="124" t="s">
        <v>623</v>
      </c>
      <c r="G382" s="125" t="s">
        <v>162</v>
      </c>
      <c r="H382" s="126">
        <v>129.703</v>
      </c>
      <c r="I382" s="127"/>
      <c r="J382" s="128">
        <f>ROUND(I382*H382,2)</f>
        <v>0</v>
      </c>
      <c r="K382" s="129"/>
      <c r="L382" s="31"/>
      <c r="M382" s="130" t="s">
        <v>21</v>
      </c>
      <c r="N382" s="131" t="s">
        <v>46</v>
      </c>
      <c r="P382" s="132">
        <f>O382*H382</f>
        <v>0</v>
      </c>
      <c r="Q382" s="132">
        <v>0</v>
      </c>
      <c r="R382" s="132">
        <f>Q382*H382</f>
        <v>0</v>
      </c>
      <c r="S382" s="132">
        <v>0</v>
      </c>
      <c r="T382" s="133">
        <f>S382*H382</f>
        <v>0</v>
      </c>
      <c r="AR382" s="134" t="s">
        <v>134</v>
      </c>
      <c r="AT382" s="134" t="s">
        <v>130</v>
      </c>
      <c r="AU382" s="134" t="s">
        <v>135</v>
      </c>
      <c r="AY382" s="16" t="s">
        <v>128</v>
      </c>
      <c r="BE382" s="135">
        <f>IF(N382="základní",J382,0)</f>
        <v>0</v>
      </c>
      <c r="BF382" s="135">
        <f>IF(N382="snížená",J382,0)</f>
        <v>0</v>
      </c>
      <c r="BG382" s="135">
        <f>IF(N382="zákl. přenesená",J382,0)</f>
        <v>0</v>
      </c>
      <c r="BH382" s="135">
        <f>IF(N382="sníž. přenesená",J382,0)</f>
        <v>0</v>
      </c>
      <c r="BI382" s="135">
        <f>IF(N382="nulová",J382,0)</f>
        <v>0</v>
      </c>
      <c r="BJ382" s="16" t="s">
        <v>135</v>
      </c>
      <c r="BK382" s="135">
        <f>ROUND(I382*H382,2)</f>
        <v>0</v>
      </c>
      <c r="BL382" s="16" t="s">
        <v>134</v>
      </c>
      <c r="BM382" s="134" t="s">
        <v>624</v>
      </c>
    </row>
    <row r="383" spans="2:65" s="1" customFormat="1" ht="11">
      <c r="B383" s="31"/>
      <c r="D383" s="136" t="s">
        <v>137</v>
      </c>
      <c r="F383" s="137" t="s">
        <v>625</v>
      </c>
      <c r="I383" s="138"/>
      <c r="L383" s="31"/>
      <c r="M383" s="139"/>
      <c r="T383" s="52"/>
      <c r="AT383" s="16" t="s">
        <v>137</v>
      </c>
      <c r="AU383" s="16" t="s">
        <v>135</v>
      </c>
    </row>
    <row r="384" spans="2:65" s="11" customFormat="1" ht="26" customHeight="1">
      <c r="B384" s="110"/>
      <c r="D384" s="111" t="s">
        <v>73</v>
      </c>
      <c r="E384" s="112" t="s">
        <v>626</v>
      </c>
      <c r="F384" s="112" t="s">
        <v>627</v>
      </c>
      <c r="I384" s="113"/>
      <c r="J384" s="114">
        <f>BK384</f>
        <v>0</v>
      </c>
      <c r="L384" s="110"/>
      <c r="M384" s="115"/>
      <c r="P384" s="116">
        <f>P385+P393+P404+P415+P421+P430+P463+P474+P499+P534+P550+P568</f>
        <v>0</v>
      </c>
      <c r="R384" s="116">
        <f>R385+R393+R404+R415+R421+R430+R463+R474+R499+R534+R550+R568</f>
        <v>8.7296905000000002</v>
      </c>
      <c r="T384" s="117">
        <f>T385+T393+T404+T415+T421+T430+T463+T474+T499+T534+T550+T568</f>
        <v>4.2816995499999999</v>
      </c>
      <c r="AR384" s="111" t="s">
        <v>135</v>
      </c>
      <c r="AT384" s="118" t="s">
        <v>73</v>
      </c>
      <c r="AU384" s="118" t="s">
        <v>74</v>
      </c>
      <c r="AY384" s="111" t="s">
        <v>128</v>
      </c>
      <c r="BK384" s="119">
        <f>BK385+BK393+BK404+BK415+BK421+BK430+BK463+BK474+BK499+BK534+BK550+BK568</f>
        <v>0</v>
      </c>
    </row>
    <row r="385" spans="2:65" s="11" customFormat="1" ht="22.75" customHeight="1">
      <c r="B385" s="110"/>
      <c r="D385" s="111" t="s">
        <v>73</v>
      </c>
      <c r="E385" s="120" t="s">
        <v>628</v>
      </c>
      <c r="F385" s="120" t="s">
        <v>629</v>
      </c>
      <c r="I385" s="113"/>
      <c r="J385" s="121">
        <f>BK385</f>
        <v>0</v>
      </c>
      <c r="L385" s="110"/>
      <c r="M385" s="115"/>
      <c r="P385" s="116">
        <f>SUM(P386:P392)</f>
        <v>0</v>
      </c>
      <c r="R385" s="116">
        <f>SUM(R386:R392)</f>
        <v>4.5890000000000002E-3</v>
      </c>
      <c r="T385" s="117">
        <f>SUM(T386:T392)</f>
        <v>0</v>
      </c>
      <c r="AR385" s="111" t="s">
        <v>135</v>
      </c>
      <c r="AT385" s="118" t="s">
        <v>73</v>
      </c>
      <c r="AU385" s="118" t="s">
        <v>79</v>
      </c>
      <c r="AY385" s="111" t="s">
        <v>128</v>
      </c>
      <c r="BK385" s="119">
        <f>SUM(BK386:BK392)</f>
        <v>0</v>
      </c>
    </row>
    <row r="386" spans="2:65" s="1" customFormat="1" ht="24.25" customHeight="1">
      <c r="B386" s="31"/>
      <c r="C386" s="122" t="s">
        <v>630</v>
      </c>
      <c r="D386" s="122" t="s">
        <v>130</v>
      </c>
      <c r="E386" s="123" t="s">
        <v>631</v>
      </c>
      <c r="F386" s="124" t="s">
        <v>632</v>
      </c>
      <c r="G386" s="125" t="s">
        <v>179</v>
      </c>
      <c r="H386" s="126">
        <v>38</v>
      </c>
      <c r="I386" s="127"/>
      <c r="J386" s="128">
        <f>ROUND(I386*H386,2)</f>
        <v>0</v>
      </c>
      <c r="K386" s="129"/>
      <c r="L386" s="31"/>
      <c r="M386" s="130" t="s">
        <v>21</v>
      </c>
      <c r="N386" s="131" t="s">
        <v>46</v>
      </c>
      <c r="P386" s="132">
        <f>O386*H386</f>
        <v>0</v>
      </c>
      <c r="Q386" s="132">
        <v>0</v>
      </c>
      <c r="R386" s="132">
        <f>Q386*H386</f>
        <v>0</v>
      </c>
      <c r="S386" s="132">
        <v>0</v>
      </c>
      <c r="T386" s="133">
        <f>S386*H386</f>
        <v>0</v>
      </c>
      <c r="AR386" s="134" t="s">
        <v>224</v>
      </c>
      <c r="AT386" s="134" t="s">
        <v>130</v>
      </c>
      <c r="AU386" s="134" t="s">
        <v>135</v>
      </c>
      <c r="AY386" s="16" t="s">
        <v>128</v>
      </c>
      <c r="BE386" s="135">
        <f>IF(N386="základní",J386,0)</f>
        <v>0</v>
      </c>
      <c r="BF386" s="135">
        <f>IF(N386="snížená",J386,0)</f>
        <v>0</v>
      </c>
      <c r="BG386" s="135">
        <f>IF(N386="zákl. přenesená",J386,0)</f>
        <v>0</v>
      </c>
      <c r="BH386" s="135">
        <f>IF(N386="sníž. přenesená",J386,0)</f>
        <v>0</v>
      </c>
      <c r="BI386" s="135">
        <f>IF(N386="nulová",J386,0)</f>
        <v>0</v>
      </c>
      <c r="BJ386" s="16" t="s">
        <v>135</v>
      </c>
      <c r="BK386" s="135">
        <f>ROUND(I386*H386,2)</f>
        <v>0</v>
      </c>
      <c r="BL386" s="16" t="s">
        <v>224</v>
      </c>
      <c r="BM386" s="134" t="s">
        <v>633</v>
      </c>
    </row>
    <row r="387" spans="2:65" s="1" customFormat="1" ht="11">
      <c r="B387" s="31"/>
      <c r="D387" s="136" t="s">
        <v>137</v>
      </c>
      <c r="F387" s="137" t="s">
        <v>634</v>
      </c>
      <c r="I387" s="138"/>
      <c r="L387" s="31"/>
      <c r="M387" s="139"/>
      <c r="T387" s="52"/>
      <c r="AT387" s="16" t="s">
        <v>137</v>
      </c>
      <c r="AU387" s="16" t="s">
        <v>135</v>
      </c>
    </row>
    <row r="388" spans="2:65" s="1" customFormat="1" ht="24">
      <c r="B388" s="31"/>
      <c r="D388" s="140" t="s">
        <v>139</v>
      </c>
      <c r="F388" s="141" t="s">
        <v>283</v>
      </c>
      <c r="I388" s="138"/>
      <c r="L388" s="31"/>
      <c r="M388" s="139"/>
      <c r="T388" s="52"/>
      <c r="AT388" s="16" t="s">
        <v>139</v>
      </c>
      <c r="AU388" s="16" t="s">
        <v>135</v>
      </c>
    </row>
    <row r="389" spans="2:65" s="1" customFormat="1" ht="21.75" customHeight="1">
      <c r="B389" s="31"/>
      <c r="C389" s="156" t="s">
        <v>635</v>
      </c>
      <c r="D389" s="156" t="s">
        <v>184</v>
      </c>
      <c r="E389" s="157" t="s">
        <v>636</v>
      </c>
      <c r="F389" s="158" t="s">
        <v>637</v>
      </c>
      <c r="G389" s="159" t="s">
        <v>187</v>
      </c>
      <c r="H389" s="160">
        <v>4.5890000000000004</v>
      </c>
      <c r="I389" s="161"/>
      <c r="J389" s="162">
        <f>ROUND(I389*H389,2)</f>
        <v>0</v>
      </c>
      <c r="K389" s="163"/>
      <c r="L389" s="164"/>
      <c r="M389" s="165" t="s">
        <v>21</v>
      </c>
      <c r="N389" s="166" t="s">
        <v>46</v>
      </c>
      <c r="P389" s="132">
        <f>O389*H389</f>
        <v>0</v>
      </c>
      <c r="Q389" s="132">
        <v>1E-3</v>
      </c>
      <c r="R389" s="132">
        <f>Q389*H389</f>
        <v>4.5890000000000002E-3</v>
      </c>
      <c r="S389" s="132">
        <v>0</v>
      </c>
      <c r="T389" s="133">
        <f>S389*H389</f>
        <v>0</v>
      </c>
      <c r="AR389" s="134" t="s">
        <v>314</v>
      </c>
      <c r="AT389" s="134" t="s">
        <v>184</v>
      </c>
      <c r="AU389" s="134" t="s">
        <v>135</v>
      </c>
      <c r="AY389" s="16" t="s">
        <v>128</v>
      </c>
      <c r="BE389" s="135">
        <f>IF(N389="základní",J389,0)</f>
        <v>0</v>
      </c>
      <c r="BF389" s="135">
        <f>IF(N389="snížená",J389,0)</f>
        <v>0</v>
      </c>
      <c r="BG389" s="135">
        <f>IF(N389="zákl. přenesená",J389,0)</f>
        <v>0</v>
      </c>
      <c r="BH389" s="135">
        <f>IF(N389="sníž. přenesená",J389,0)</f>
        <v>0</v>
      </c>
      <c r="BI389" s="135">
        <f>IF(N389="nulová",J389,0)</f>
        <v>0</v>
      </c>
      <c r="BJ389" s="16" t="s">
        <v>135</v>
      </c>
      <c r="BK389" s="135">
        <f>ROUND(I389*H389,2)</f>
        <v>0</v>
      </c>
      <c r="BL389" s="16" t="s">
        <v>224</v>
      </c>
      <c r="BM389" s="134" t="s">
        <v>638</v>
      </c>
    </row>
    <row r="390" spans="2:65" s="12" customFormat="1" ht="12">
      <c r="B390" s="142"/>
      <c r="D390" s="140" t="s">
        <v>141</v>
      </c>
      <c r="F390" s="144" t="s">
        <v>639</v>
      </c>
      <c r="H390" s="145">
        <v>4.5890000000000004</v>
      </c>
      <c r="I390" s="146"/>
      <c r="L390" s="142"/>
      <c r="M390" s="147"/>
      <c r="T390" s="148"/>
      <c r="AT390" s="143" t="s">
        <v>141</v>
      </c>
      <c r="AU390" s="143" t="s">
        <v>135</v>
      </c>
      <c r="AV390" s="12" t="s">
        <v>135</v>
      </c>
      <c r="AW390" s="12" t="s">
        <v>4</v>
      </c>
      <c r="AX390" s="12" t="s">
        <v>79</v>
      </c>
      <c r="AY390" s="143" t="s">
        <v>128</v>
      </c>
    </row>
    <row r="391" spans="2:65" s="1" customFormat="1" ht="49" customHeight="1">
      <c r="B391" s="31"/>
      <c r="C391" s="122" t="s">
        <v>640</v>
      </c>
      <c r="D391" s="122" t="s">
        <v>130</v>
      </c>
      <c r="E391" s="123" t="s">
        <v>641</v>
      </c>
      <c r="F391" s="124" t="s">
        <v>642</v>
      </c>
      <c r="G391" s="125" t="s">
        <v>643</v>
      </c>
      <c r="H391" s="167"/>
      <c r="I391" s="127"/>
      <c r="J391" s="128">
        <f>ROUND(I391*H391,2)</f>
        <v>0</v>
      </c>
      <c r="K391" s="129"/>
      <c r="L391" s="31"/>
      <c r="M391" s="130" t="s">
        <v>21</v>
      </c>
      <c r="N391" s="131" t="s">
        <v>46</v>
      </c>
      <c r="P391" s="132">
        <f>O391*H391</f>
        <v>0</v>
      </c>
      <c r="Q391" s="132">
        <v>0</v>
      </c>
      <c r="R391" s="132">
        <f>Q391*H391</f>
        <v>0</v>
      </c>
      <c r="S391" s="132">
        <v>0</v>
      </c>
      <c r="T391" s="133">
        <f>S391*H391</f>
        <v>0</v>
      </c>
      <c r="AR391" s="134" t="s">
        <v>224</v>
      </c>
      <c r="AT391" s="134" t="s">
        <v>130</v>
      </c>
      <c r="AU391" s="134" t="s">
        <v>135</v>
      </c>
      <c r="AY391" s="16" t="s">
        <v>128</v>
      </c>
      <c r="BE391" s="135">
        <f>IF(N391="základní",J391,0)</f>
        <v>0</v>
      </c>
      <c r="BF391" s="135">
        <f>IF(N391="snížená",J391,0)</f>
        <v>0</v>
      </c>
      <c r="BG391" s="135">
        <f>IF(N391="zákl. přenesená",J391,0)</f>
        <v>0</v>
      </c>
      <c r="BH391" s="135">
        <f>IF(N391="sníž. přenesená",J391,0)</f>
        <v>0</v>
      </c>
      <c r="BI391" s="135">
        <f>IF(N391="nulová",J391,0)</f>
        <v>0</v>
      </c>
      <c r="BJ391" s="16" t="s">
        <v>135</v>
      </c>
      <c r="BK391" s="135">
        <f>ROUND(I391*H391,2)</f>
        <v>0</v>
      </c>
      <c r="BL391" s="16" t="s">
        <v>224</v>
      </c>
      <c r="BM391" s="134" t="s">
        <v>644</v>
      </c>
    </row>
    <row r="392" spans="2:65" s="1" customFormat="1" ht="11">
      <c r="B392" s="31"/>
      <c r="D392" s="136" t="s">
        <v>137</v>
      </c>
      <c r="F392" s="137" t="s">
        <v>645</v>
      </c>
      <c r="I392" s="138"/>
      <c r="L392" s="31"/>
      <c r="M392" s="139"/>
      <c r="T392" s="52"/>
      <c r="AT392" s="16" t="s">
        <v>137</v>
      </c>
      <c r="AU392" s="16" t="s">
        <v>135</v>
      </c>
    </row>
    <row r="393" spans="2:65" s="11" customFormat="1" ht="22.75" customHeight="1">
      <c r="B393" s="110"/>
      <c r="D393" s="111" t="s">
        <v>73</v>
      </c>
      <c r="E393" s="120" t="s">
        <v>646</v>
      </c>
      <c r="F393" s="120" t="s">
        <v>647</v>
      </c>
      <c r="I393" s="113"/>
      <c r="J393" s="121">
        <f>BK393</f>
        <v>0</v>
      </c>
      <c r="L393" s="110"/>
      <c r="M393" s="115"/>
      <c r="P393" s="116">
        <f>SUM(P394:P403)</f>
        <v>0</v>
      </c>
      <c r="R393" s="116">
        <f>SUM(R394:R403)</f>
        <v>2.7E-2</v>
      </c>
      <c r="T393" s="117">
        <f>SUM(T394:T403)</f>
        <v>0.12</v>
      </c>
      <c r="AR393" s="111" t="s">
        <v>135</v>
      </c>
      <c r="AT393" s="118" t="s">
        <v>73</v>
      </c>
      <c r="AU393" s="118" t="s">
        <v>79</v>
      </c>
      <c r="AY393" s="111" t="s">
        <v>128</v>
      </c>
      <c r="BK393" s="119">
        <f>SUM(BK394:BK403)</f>
        <v>0</v>
      </c>
    </row>
    <row r="394" spans="2:65" s="1" customFormat="1" ht="37.75" customHeight="1">
      <c r="B394" s="31"/>
      <c r="C394" s="122" t="s">
        <v>648</v>
      </c>
      <c r="D394" s="122" t="s">
        <v>130</v>
      </c>
      <c r="E394" s="123" t="s">
        <v>649</v>
      </c>
      <c r="F394" s="124" t="s">
        <v>650</v>
      </c>
      <c r="G394" s="125" t="s">
        <v>179</v>
      </c>
      <c r="H394" s="126">
        <v>60</v>
      </c>
      <c r="I394" s="127"/>
      <c r="J394" s="128">
        <f>ROUND(I394*H394,2)</f>
        <v>0</v>
      </c>
      <c r="K394" s="129"/>
      <c r="L394" s="31"/>
      <c r="M394" s="130" t="s">
        <v>21</v>
      </c>
      <c r="N394" s="131" t="s">
        <v>46</v>
      </c>
      <c r="P394" s="132">
        <f>O394*H394</f>
        <v>0</v>
      </c>
      <c r="Q394" s="132">
        <v>0</v>
      </c>
      <c r="R394" s="132">
        <f>Q394*H394</f>
        <v>0</v>
      </c>
      <c r="S394" s="132">
        <v>2E-3</v>
      </c>
      <c r="T394" s="133">
        <f>S394*H394</f>
        <v>0.12</v>
      </c>
      <c r="AR394" s="134" t="s">
        <v>224</v>
      </c>
      <c r="AT394" s="134" t="s">
        <v>130</v>
      </c>
      <c r="AU394" s="134" t="s">
        <v>135</v>
      </c>
      <c r="AY394" s="16" t="s">
        <v>128</v>
      </c>
      <c r="BE394" s="135">
        <f>IF(N394="základní",J394,0)</f>
        <v>0</v>
      </c>
      <c r="BF394" s="135">
        <f>IF(N394="snížená",J394,0)</f>
        <v>0</v>
      </c>
      <c r="BG394" s="135">
        <f>IF(N394="zákl. přenesená",J394,0)</f>
        <v>0</v>
      </c>
      <c r="BH394" s="135">
        <f>IF(N394="sníž. přenesená",J394,0)</f>
        <v>0</v>
      </c>
      <c r="BI394" s="135">
        <f>IF(N394="nulová",J394,0)</f>
        <v>0</v>
      </c>
      <c r="BJ394" s="16" t="s">
        <v>135</v>
      </c>
      <c r="BK394" s="135">
        <f>ROUND(I394*H394,2)</f>
        <v>0</v>
      </c>
      <c r="BL394" s="16" t="s">
        <v>224</v>
      </c>
      <c r="BM394" s="134" t="s">
        <v>651</v>
      </c>
    </row>
    <row r="395" spans="2:65" s="1" customFormat="1" ht="11">
      <c r="B395" s="31"/>
      <c r="D395" s="136" t="s">
        <v>137</v>
      </c>
      <c r="F395" s="137" t="s">
        <v>652</v>
      </c>
      <c r="I395" s="138"/>
      <c r="L395" s="31"/>
      <c r="M395" s="139"/>
      <c r="T395" s="52"/>
      <c r="AT395" s="16" t="s">
        <v>137</v>
      </c>
      <c r="AU395" s="16" t="s">
        <v>135</v>
      </c>
    </row>
    <row r="396" spans="2:65" s="1" customFormat="1" ht="33" customHeight="1">
      <c r="B396" s="31"/>
      <c r="C396" s="122" t="s">
        <v>653</v>
      </c>
      <c r="D396" s="122" t="s">
        <v>130</v>
      </c>
      <c r="E396" s="123" t="s">
        <v>654</v>
      </c>
      <c r="F396" s="124" t="s">
        <v>655</v>
      </c>
      <c r="G396" s="125" t="s">
        <v>490</v>
      </c>
      <c r="H396" s="126">
        <v>60</v>
      </c>
      <c r="I396" s="127"/>
      <c r="J396" s="128">
        <f>ROUND(I396*H396,2)</f>
        <v>0</v>
      </c>
      <c r="K396" s="129"/>
      <c r="L396" s="31"/>
      <c r="M396" s="130" t="s">
        <v>21</v>
      </c>
      <c r="N396" s="131" t="s">
        <v>46</v>
      </c>
      <c r="P396" s="132">
        <f>O396*H396</f>
        <v>0</v>
      </c>
      <c r="Q396" s="132">
        <v>4.4999999999999999E-4</v>
      </c>
      <c r="R396" s="132">
        <f>Q396*H396</f>
        <v>2.7E-2</v>
      </c>
      <c r="S396" s="132">
        <v>0</v>
      </c>
      <c r="T396" s="133">
        <f>S396*H396</f>
        <v>0</v>
      </c>
      <c r="AR396" s="134" t="s">
        <v>224</v>
      </c>
      <c r="AT396" s="134" t="s">
        <v>130</v>
      </c>
      <c r="AU396" s="134" t="s">
        <v>135</v>
      </c>
      <c r="AY396" s="16" t="s">
        <v>128</v>
      </c>
      <c r="BE396" s="135">
        <f>IF(N396="základní",J396,0)</f>
        <v>0</v>
      </c>
      <c r="BF396" s="135">
        <f>IF(N396="snížená",J396,0)</f>
        <v>0</v>
      </c>
      <c r="BG396" s="135">
        <f>IF(N396="zákl. přenesená",J396,0)</f>
        <v>0</v>
      </c>
      <c r="BH396" s="135">
        <f>IF(N396="sníž. přenesená",J396,0)</f>
        <v>0</v>
      </c>
      <c r="BI396" s="135">
        <f>IF(N396="nulová",J396,0)</f>
        <v>0</v>
      </c>
      <c r="BJ396" s="16" t="s">
        <v>135</v>
      </c>
      <c r="BK396" s="135">
        <f>ROUND(I396*H396,2)</f>
        <v>0</v>
      </c>
      <c r="BL396" s="16" t="s">
        <v>224</v>
      </c>
      <c r="BM396" s="134" t="s">
        <v>656</v>
      </c>
    </row>
    <row r="397" spans="2:65" s="1" customFormat="1" ht="11">
      <c r="B397" s="31"/>
      <c r="D397" s="136" t="s">
        <v>137</v>
      </c>
      <c r="F397" s="137" t="s">
        <v>657</v>
      </c>
      <c r="I397" s="138"/>
      <c r="L397" s="31"/>
      <c r="M397" s="139"/>
      <c r="T397" s="52"/>
      <c r="AT397" s="16" t="s">
        <v>137</v>
      </c>
      <c r="AU397" s="16" t="s">
        <v>135</v>
      </c>
    </row>
    <row r="398" spans="2:65" s="1" customFormat="1" ht="24.25" customHeight="1">
      <c r="B398" s="31"/>
      <c r="C398" s="122" t="s">
        <v>658</v>
      </c>
      <c r="D398" s="122" t="s">
        <v>659</v>
      </c>
      <c r="E398" s="123" t="s">
        <v>660</v>
      </c>
      <c r="F398" s="124" t="s">
        <v>661</v>
      </c>
      <c r="G398" s="125" t="s">
        <v>179</v>
      </c>
      <c r="H398" s="126">
        <v>623.94799999999998</v>
      </c>
      <c r="I398" s="127"/>
      <c r="J398" s="128">
        <f>ROUND(I398*H398,2)</f>
        <v>0</v>
      </c>
      <c r="K398" s="129"/>
      <c r="L398" s="31"/>
      <c r="M398" s="130" t="s">
        <v>21</v>
      </c>
      <c r="N398" s="131" t="s">
        <v>46</v>
      </c>
      <c r="P398" s="132">
        <f>O398*H398</f>
        <v>0</v>
      </c>
      <c r="Q398" s="132">
        <v>0</v>
      </c>
      <c r="R398" s="132">
        <f>Q398*H398</f>
        <v>0</v>
      </c>
      <c r="S398" s="132">
        <v>0</v>
      </c>
      <c r="T398" s="133">
        <f>S398*H398</f>
        <v>0</v>
      </c>
      <c r="AR398" s="134" t="s">
        <v>224</v>
      </c>
      <c r="AT398" s="134" t="s">
        <v>130</v>
      </c>
      <c r="AU398" s="134" t="s">
        <v>135</v>
      </c>
      <c r="AY398" s="16" t="s">
        <v>128</v>
      </c>
      <c r="BE398" s="135">
        <f>IF(N398="základní",J398,0)</f>
        <v>0</v>
      </c>
      <c r="BF398" s="135">
        <f>IF(N398="snížená",J398,0)</f>
        <v>0</v>
      </c>
      <c r="BG398" s="135">
        <f>IF(N398="zákl. přenesená",J398,0)</f>
        <v>0</v>
      </c>
      <c r="BH398" s="135">
        <f>IF(N398="sníž. přenesená",J398,0)</f>
        <v>0</v>
      </c>
      <c r="BI398" s="135">
        <f>IF(N398="nulová",J398,0)</f>
        <v>0</v>
      </c>
      <c r="BJ398" s="16" t="s">
        <v>135</v>
      </c>
      <c r="BK398" s="135">
        <f>ROUND(I398*H398,2)</f>
        <v>0</v>
      </c>
      <c r="BL398" s="16" t="s">
        <v>224</v>
      </c>
      <c r="BM398" s="134" t="s">
        <v>662</v>
      </c>
    </row>
    <row r="399" spans="2:65" s="1" customFormat="1" ht="11">
      <c r="B399" s="31"/>
      <c r="D399" s="136" t="s">
        <v>137</v>
      </c>
      <c r="F399" s="137" t="s">
        <v>663</v>
      </c>
      <c r="I399" s="138"/>
      <c r="L399" s="31"/>
      <c r="M399" s="139"/>
      <c r="T399" s="52"/>
      <c r="AT399" s="16" t="s">
        <v>137</v>
      </c>
      <c r="AU399" s="16" t="s">
        <v>135</v>
      </c>
    </row>
    <row r="400" spans="2:65" s="12" customFormat="1" ht="12">
      <c r="B400" s="142"/>
      <c r="D400" s="140" t="s">
        <v>141</v>
      </c>
      <c r="E400" s="143" t="s">
        <v>21</v>
      </c>
      <c r="F400" s="144" t="s">
        <v>664</v>
      </c>
      <c r="H400" s="145">
        <v>623.94799999999998</v>
      </c>
      <c r="I400" s="146"/>
      <c r="L400" s="142"/>
      <c r="M400" s="147"/>
      <c r="T400" s="148"/>
      <c r="AT400" s="143" t="s">
        <v>141</v>
      </c>
      <c r="AU400" s="143" t="s">
        <v>135</v>
      </c>
      <c r="AV400" s="12" t="s">
        <v>135</v>
      </c>
      <c r="AW400" s="12" t="s">
        <v>34</v>
      </c>
      <c r="AX400" s="12" t="s">
        <v>74</v>
      </c>
      <c r="AY400" s="143" t="s">
        <v>128</v>
      </c>
    </row>
    <row r="401" spans="2:65" s="13" customFormat="1" ht="12">
      <c r="B401" s="149"/>
      <c r="D401" s="140" t="s">
        <v>141</v>
      </c>
      <c r="E401" s="150" t="s">
        <v>21</v>
      </c>
      <c r="F401" s="151" t="s">
        <v>144</v>
      </c>
      <c r="H401" s="152">
        <v>623.94799999999998</v>
      </c>
      <c r="I401" s="153"/>
      <c r="L401" s="149"/>
      <c r="M401" s="154"/>
      <c r="T401" s="155"/>
      <c r="AT401" s="150" t="s">
        <v>141</v>
      </c>
      <c r="AU401" s="150" t="s">
        <v>135</v>
      </c>
      <c r="AV401" s="13" t="s">
        <v>134</v>
      </c>
      <c r="AW401" s="13" t="s">
        <v>34</v>
      </c>
      <c r="AX401" s="13" t="s">
        <v>79</v>
      </c>
      <c r="AY401" s="150" t="s">
        <v>128</v>
      </c>
    </row>
    <row r="402" spans="2:65" s="1" customFormat="1" ht="44.25" customHeight="1">
      <c r="B402" s="31"/>
      <c r="C402" s="122" t="s">
        <v>665</v>
      </c>
      <c r="D402" s="122" t="s">
        <v>130</v>
      </c>
      <c r="E402" s="123" t="s">
        <v>666</v>
      </c>
      <c r="F402" s="124" t="s">
        <v>667</v>
      </c>
      <c r="G402" s="125" t="s">
        <v>643</v>
      </c>
      <c r="H402" s="167"/>
      <c r="I402" s="127"/>
      <c r="J402" s="128">
        <f>ROUND(I402*H402,2)</f>
        <v>0</v>
      </c>
      <c r="K402" s="129"/>
      <c r="L402" s="31"/>
      <c r="M402" s="130" t="s">
        <v>21</v>
      </c>
      <c r="N402" s="131" t="s">
        <v>46</v>
      </c>
      <c r="P402" s="132">
        <f>O402*H402</f>
        <v>0</v>
      </c>
      <c r="Q402" s="132">
        <v>0</v>
      </c>
      <c r="R402" s="132">
        <f>Q402*H402</f>
        <v>0</v>
      </c>
      <c r="S402" s="132">
        <v>0</v>
      </c>
      <c r="T402" s="133">
        <f>S402*H402</f>
        <v>0</v>
      </c>
      <c r="AR402" s="134" t="s">
        <v>224</v>
      </c>
      <c r="AT402" s="134" t="s">
        <v>130</v>
      </c>
      <c r="AU402" s="134" t="s">
        <v>135</v>
      </c>
      <c r="AY402" s="16" t="s">
        <v>128</v>
      </c>
      <c r="BE402" s="135">
        <f>IF(N402="základní",J402,0)</f>
        <v>0</v>
      </c>
      <c r="BF402" s="135">
        <f>IF(N402="snížená",J402,0)</f>
        <v>0</v>
      </c>
      <c r="BG402" s="135">
        <f>IF(N402="zákl. přenesená",J402,0)</f>
        <v>0</v>
      </c>
      <c r="BH402" s="135">
        <f>IF(N402="sníž. přenesená",J402,0)</f>
        <v>0</v>
      </c>
      <c r="BI402" s="135">
        <f>IF(N402="nulová",J402,0)</f>
        <v>0</v>
      </c>
      <c r="BJ402" s="16" t="s">
        <v>135</v>
      </c>
      <c r="BK402" s="135">
        <f>ROUND(I402*H402,2)</f>
        <v>0</v>
      </c>
      <c r="BL402" s="16" t="s">
        <v>224</v>
      </c>
      <c r="BM402" s="134" t="s">
        <v>668</v>
      </c>
    </row>
    <row r="403" spans="2:65" s="1" customFormat="1" ht="11">
      <c r="B403" s="31"/>
      <c r="D403" s="136" t="s">
        <v>137</v>
      </c>
      <c r="F403" s="137" t="s">
        <v>669</v>
      </c>
      <c r="I403" s="138"/>
      <c r="L403" s="31"/>
      <c r="M403" s="139"/>
      <c r="T403" s="52"/>
      <c r="AT403" s="16" t="s">
        <v>137</v>
      </c>
      <c r="AU403" s="16" t="s">
        <v>135</v>
      </c>
    </row>
    <row r="404" spans="2:65" s="11" customFormat="1" ht="22.75" customHeight="1">
      <c r="B404" s="110"/>
      <c r="D404" s="111" t="s">
        <v>73</v>
      </c>
      <c r="E404" s="120" t="s">
        <v>670</v>
      </c>
      <c r="F404" s="120" t="s">
        <v>671</v>
      </c>
      <c r="I404" s="113"/>
      <c r="J404" s="121">
        <f>BK404</f>
        <v>0</v>
      </c>
      <c r="L404" s="110"/>
      <c r="M404" s="115"/>
      <c r="P404" s="116">
        <f>SUM(P405:P414)</f>
        <v>0</v>
      </c>
      <c r="R404" s="116">
        <f>SUM(R405:R414)</f>
        <v>4.1558400000000004</v>
      </c>
      <c r="T404" s="117">
        <f>SUM(T405:T414)</f>
        <v>0</v>
      </c>
      <c r="AR404" s="111" t="s">
        <v>135</v>
      </c>
      <c r="AT404" s="118" t="s">
        <v>73</v>
      </c>
      <c r="AU404" s="118" t="s">
        <v>79</v>
      </c>
      <c r="AY404" s="111" t="s">
        <v>128</v>
      </c>
      <c r="BK404" s="119">
        <f>SUM(BK405:BK414)</f>
        <v>0</v>
      </c>
    </row>
    <row r="405" spans="2:65" s="1" customFormat="1" ht="37.75" customHeight="1">
      <c r="B405" s="31"/>
      <c r="C405" s="122" t="s">
        <v>672</v>
      </c>
      <c r="D405" s="122" t="s">
        <v>130</v>
      </c>
      <c r="E405" s="123" t="s">
        <v>673</v>
      </c>
      <c r="F405" s="124" t="s">
        <v>674</v>
      </c>
      <c r="G405" s="125" t="s">
        <v>179</v>
      </c>
      <c r="H405" s="126">
        <v>592</v>
      </c>
      <c r="I405" s="127"/>
      <c r="J405" s="128">
        <f>ROUND(I405*H405,2)</f>
        <v>0</v>
      </c>
      <c r="K405" s="129"/>
      <c r="L405" s="31"/>
      <c r="M405" s="130" t="s">
        <v>21</v>
      </c>
      <c r="N405" s="131" t="s">
        <v>46</v>
      </c>
      <c r="P405" s="132">
        <f>O405*H405</f>
        <v>0</v>
      </c>
      <c r="Q405" s="132">
        <v>0</v>
      </c>
      <c r="R405" s="132">
        <f>Q405*H405</f>
        <v>0</v>
      </c>
      <c r="S405" s="132">
        <v>0</v>
      </c>
      <c r="T405" s="133">
        <f>S405*H405</f>
        <v>0</v>
      </c>
      <c r="AR405" s="134" t="s">
        <v>224</v>
      </c>
      <c r="AT405" s="134" t="s">
        <v>130</v>
      </c>
      <c r="AU405" s="134" t="s">
        <v>135</v>
      </c>
      <c r="AY405" s="16" t="s">
        <v>128</v>
      </c>
      <c r="BE405" s="135">
        <f>IF(N405="základní",J405,0)</f>
        <v>0</v>
      </c>
      <c r="BF405" s="135">
        <f>IF(N405="snížená",J405,0)</f>
        <v>0</v>
      </c>
      <c r="BG405" s="135">
        <f>IF(N405="zákl. přenesená",J405,0)</f>
        <v>0</v>
      </c>
      <c r="BH405" s="135">
        <f>IF(N405="sníž. přenesená",J405,0)</f>
        <v>0</v>
      </c>
      <c r="BI405" s="135">
        <f>IF(N405="nulová",J405,0)</f>
        <v>0</v>
      </c>
      <c r="BJ405" s="16" t="s">
        <v>135</v>
      </c>
      <c r="BK405" s="135">
        <f>ROUND(I405*H405,2)</f>
        <v>0</v>
      </c>
      <c r="BL405" s="16" t="s">
        <v>224</v>
      </c>
      <c r="BM405" s="134" t="s">
        <v>675</v>
      </c>
    </row>
    <row r="406" spans="2:65" s="1" customFormat="1" ht="11">
      <c r="B406" s="31"/>
      <c r="D406" s="136" t="s">
        <v>137</v>
      </c>
      <c r="F406" s="137" t="s">
        <v>676</v>
      </c>
      <c r="I406" s="138"/>
      <c r="L406" s="31"/>
      <c r="M406" s="139"/>
      <c r="T406" s="52"/>
      <c r="AT406" s="16" t="s">
        <v>137</v>
      </c>
      <c r="AU406" s="16" t="s">
        <v>135</v>
      </c>
    </row>
    <row r="407" spans="2:65" s="12" customFormat="1" ht="12">
      <c r="B407" s="142"/>
      <c r="D407" s="140" t="s">
        <v>141</v>
      </c>
      <c r="E407" s="143" t="s">
        <v>21</v>
      </c>
      <c r="F407" s="144" t="s">
        <v>524</v>
      </c>
      <c r="H407" s="145">
        <v>592</v>
      </c>
      <c r="I407" s="146"/>
      <c r="L407" s="142"/>
      <c r="M407" s="147"/>
      <c r="T407" s="148"/>
      <c r="AT407" s="143" t="s">
        <v>141</v>
      </c>
      <c r="AU407" s="143" t="s">
        <v>135</v>
      </c>
      <c r="AV407" s="12" t="s">
        <v>135</v>
      </c>
      <c r="AW407" s="12" t="s">
        <v>34</v>
      </c>
      <c r="AX407" s="12" t="s">
        <v>74</v>
      </c>
      <c r="AY407" s="143" t="s">
        <v>128</v>
      </c>
    </row>
    <row r="408" spans="2:65" s="13" customFormat="1" ht="12">
      <c r="B408" s="149"/>
      <c r="D408" s="140" t="s">
        <v>141</v>
      </c>
      <c r="E408" s="150" t="s">
        <v>21</v>
      </c>
      <c r="F408" s="151" t="s">
        <v>144</v>
      </c>
      <c r="H408" s="152">
        <v>592</v>
      </c>
      <c r="I408" s="153"/>
      <c r="L408" s="149"/>
      <c r="M408" s="154"/>
      <c r="T408" s="155"/>
      <c r="AT408" s="150" t="s">
        <v>141</v>
      </c>
      <c r="AU408" s="150" t="s">
        <v>135</v>
      </c>
      <c r="AV408" s="13" t="s">
        <v>134</v>
      </c>
      <c r="AW408" s="13" t="s">
        <v>34</v>
      </c>
      <c r="AX408" s="13" t="s">
        <v>79</v>
      </c>
      <c r="AY408" s="150" t="s">
        <v>128</v>
      </c>
    </row>
    <row r="409" spans="2:65" s="1" customFormat="1" ht="24.25" customHeight="1">
      <c r="B409" s="31"/>
      <c r="C409" s="156" t="s">
        <v>677</v>
      </c>
      <c r="D409" s="156" t="s">
        <v>184</v>
      </c>
      <c r="E409" s="157" t="s">
        <v>678</v>
      </c>
      <c r="F409" s="158" t="s">
        <v>679</v>
      </c>
      <c r="G409" s="159" t="s">
        <v>179</v>
      </c>
      <c r="H409" s="160">
        <v>1243.2</v>
      </c>
      <c r="I409" s="161"/>
      <c r="J409" s="162">
        <f>ROUND(I409*H409,2)</f>
        <v>0</v>
      </c>
      <c r="K409" s="163"/>
      <c r="L409" s="164"/>
      <c r="M409" s="165" t="s">
        <v>21</v>
      </c>
      <c r="N409" s="166" t="s">
        <v>46</v>
      </c>
      <c r="P409" s="132">
        <f>O409*H409</f>
        <v>0</v>
      </c>
      <c r="Q409" s="132">
        <v>3.3E-3</v>
      </c>
      <c r="R409" s="132">
        <f>Q409*H409</f>
        <v>4.1025600000000004</v>
      </c>
      <c r="S409" s="132">
        <v>0</v>
      </c>
      <c r="T409" s="133">
        <f>S409*H409</f>
        <v>0</v>
      </c>
      <c r="AR409" s="134" t="s">
        <v>314</v>
      </c>
      <c r="AT409" s="134" t="s">
        <v>184</v>
      </c>
      <c r="AU409" s="134" t="s">
        <v>135</v>
      </c>
      <c r="AY409" s="16" t="s">
        <v>128</v>
      </c>
      <c r="BE409" s="135">
        <f>IF(N409="základní",J409,0)</f>
        <v>0</v>
      </c>
      <c r="BF409" s="135">
        <f>IF(N409="snížená",J409,0)</f>
        <v>0</v>
      </c>
      <c r="BG409" s="135">
        <f>IF(N409="zákl. přenesená",J409,0)</f>
        <v>0</v>
      </c>
      <c r="BH409" s="135">
        <f>IF(N409="sníž. přenesená",J409,0)</f>
        <v>0</v>
      </c>
      <c r="BI409" s="135">
        <f>IF(N409="nulová",J409,0)</f>
        <v>0</v>
      </c>
      <c r="BJ409" s="16" t="s">
        <v>135</v>
      </c>
      <c r="BK409" s="135">
        <f>ROUND(I409*H409,2)</f>
        <v>0</v>
      </c>
      <c r="BL409" s="16" t="s">
        <v>224</v>
      </c>
      <c r="BM409" s="134" t="s">
        <v>680</v>
      </c>
    </row>
    <row r="410" spans="2:65" s="12" customFormat="1" ht="12">
      <c r="B410" s="142"/>
      <c r="D410" s="140" t="s">
        <v>141</v>
      </c>
      <c r="F410" s="144" t="s">
        <v>681</v>
      </c>
      <c r="H410" s="145">
        <v>1243.2</v>
      </c>
      <c r="I410" s="146"/>
      <c r="L410" s="142"/>
      <c r="M410" s="147"/>
      <c r="T410" s="148"/>
      <c r="AT410" s="143" t="s">
        <v>141</v>
      </c>
      <c r="AU410" s="143" t="s">
        <v>135</v>
      </c>
      <c r="AV410" s="12" t="s">
        <v>135</v>
      </c>
      <c r="AW410" s="12" t="s">
        <v>4</v>
      </c>
      <c r="AX410" s="12" t="s">
        <v>79</v>
      </c>
      <c r="AY410" s="143" t="s">
        <v>128</v>
      </c>
    </row>
    <row r="411" spans="2:65" s="1" customFormat="1" ht="49" customHeight="1">
      <c r="B411" s="31"/>
      <c r="C411" s="122" t="s">
        <v>682</v>
      </c>
      <c r="D411" s="122" t="s">
        <v>130</v>
      </c>
      <c r="E411" s="123" t="s">
        <v>683</v>
      </c>
      <c r="F411" s="124" t="s">
        <v>684</v>
      </c>
      <c r="G411" s="125" t="s">
        <v>179</v>
      </c>
      <c r="H411" s="126">
        <v>592</v>
      </c>
      <c r="I411" s="127"/>
      <c r="J411" s="128">
        <f>ROUND(I411*H411,2)</f>
        <v>0</v>
      </c>
      <c r="K411" s="129"/>
      <c r="L411" s="31"/>
      <c r="M411" s="130" t="s">
        <v>21</v>
      </c>
      <c r="N411" s="131" t="s">
        <v>46</v>
      </c>
      <c r="P411" s="132">
        <f>O411*H411</f>
        <v>0</v>
      </c>
      <c r="Q411" s="132">
        <v>9.0000000000000006E-5</v>
      </c>
      <c r="R411" s="132">
        <f>Q411*H411</f>
        <v>5.3280000000000001E-2</v>
      </c>
      <c r="S411" s="132">
        <v>0</v>
      </c>
      <c r="T411" s="133">
        <f>S411*H411</f>
        <v>0</v>
      </c>
      <c r="AR411" s="134" t="s">
        <v>224</v>
      </c>
      <c r="AT411" s="134" t="s">
        <v>130</v>
      </c>
      <c r="AU411" s="134" t="s">
        <v>135</v>
      </c>
      <c r="AY411" s="16" t="s">
        <v>128</v>
      </c>
      <c r="BE411" s="135">
        <f>IF(N411="základní",J411,0)</f>
        <v>0</v>
      </c>
      <c r="BF411" s="135">
        <f>IF(N411="snížená",J411,0)</f>
        <v>0</v>
      </c>
      <c r="BG411" s="135">
        <f>IF(N411="zákl. přenesená",J411,0)</f>
        <v>0</v>
      </c>
      <c r="BH411" s="135">
        <f>IF(N411="sníž. přenesená",J411,0)</f>
        <v>0</v>
      </c>
      <c r="BI411" s="135">
        <f>IF(N411="nulová",J411,0)</f>
        <v>0</v>
      </c>
      <c r="BJ411" s="16" t="s">
        <v>135</v>
      </c>
      <c r="BK411" s="135">
        <f>ROUND(I411*H411,2)</f>
        <v>0</v>
      </c>
      <c r="BL411" s="16" t="s">
        <v>224</v>
      </c>
      <c r="BM411" s="134" t="s">
        <v>685</v>
      </c>
    </row>
    <row r="412" spans="2:65" s="1" customFormat="1" ht="11">
      <c r="B412" s="31"/>
      <c r="D412" s="136" t="s">
        <v>137</v>
      </c>
      <c r="F412" s="137" t="s">
        <v>686</v>
      </c>
      <c r="I412" s="138"/>
      <c r="L412" s="31"/>
      <c r="M412" s="139"/>
      <c r="T412" s="52"/>
      <c r="AT412" s="16" t="s">
        <v>137</v>
      </c>
      <c r="AU412" s="16" t="s">
        <v>135</v>
      </c>
    </row>
    <row r="413" spans="2:65" s="1" customFormat="1" ht="44.25" customHeight="1">
      <c r="B413" s="31"/>
      <c r="C413" s="122" t="s">
        <v>687</v>
      </c>
      <c r="D413" s="122" t="s">
        <v>130</v>
      </c>
      <c r="E413" s="123" t="s">
        <v>688</v>
      </c>
      <c r="F413" s="124" t="s">
        <v>689</v>
      </c>
      <c r="G413" s="125" t="s">
        <v>643</v>
      </c>
      <c r="H413" s="167"/>
      <c r="I413" s="127"/>
      <c r="J413" s="128">
        <f>ROUND(I413*H413,2)</f>
        <v>0</v>
      </c>
      <c r="K413" s="129"/>
      <c r="L413" s="31"/>
      <c r="M413" s="130" t="s">
        <v>21</v>
      </c>
      <c r="N413" s="131" t="s">
        <v>46</v>
      </c>
      <c r="P413" s="132">
        <f>O413*H413</f>
        <v>0</v>
      </c>
      <c r="Q413" s="132">
        <v>0</v>
      </c>
      <c r="R413" s="132">
        <f>Q413*H413</f>
        <v>0</v>
      </c>
      <c r="S413" s="132">
        <v>0</v>
      </c>
      <c r="T413" s="133">
        <f>S413*H413</f>
        <v>0</v>
      </c>
      <c r="AR413" s="134" t="s">
        <v>224</v>
      </c>
      <c r="AT413" s="134" t="s">
        <v>130</v>
      </c>
      <c r="AU413" s="134" t="s">
        <v>135</v>
      </c>
      <c r="AY413" s="16" t="s">
        <v>128</v>
      </c>
      <c r="BE413" s="135">
        <f>IF(N413="základní",J413,0)</f>
        <v>0</v>
      </c>
      <c r="BF413" s="135">
        <f>IF(N413="snížená",J413,0)</f>
        <v>0</v>
      </c>
      <c r="BG413" s="135">
        <f>IF(N413="zákl. přenesená",J413,0)</f>
        <v>0</v>
      </c>
      <c r="BH413" s="135">
        <f>IF(N413="sníž. přenesená",J413,0)</f>
        <v>0</v>
      </c>
      <c r="BI413" s="135">
        <f>IF(N413="nulová",J413,0)</f>
        <v>0</v>
      </c>
      <c r="BJ413" s="16" t="s">
        <v>135</v>
      </c>
      <c r="BK413" s="135">
        <f>ROUND(I413*H413,2)</f>
        <v>0</v>
      </c>
      <c r="BL413" s="16" t="s">
        <v>224</v>
      </c>
      <c r="BM413" s="134" t="s">
        <v>690</v>
      </c>
    </row>
    <row r="414" spans="2:65" s="1" customFormat="1" ht="11">
      <c r="B414" s="31"/>
      <c r="D414" s="136" t="s">
        <v>137</v>
      </c>
      <c r="F414" s="137" t="s">
        <v>691</v>
      </c>
      <c r="I414" s="138"/>
      <c r="L414" s="31"/>
      <c r="M414" s="139"/>
      <c r="T414" s="52"/>
      <c r="AT414" s="16" t="s">
        <v>137</v>
      </c>
      <c r="AU414" s="16" t="s">
        <v>135</v>
      </c>
    </row>
    <row r="415" spans="2:65" s="11" customFormat="1" ht="22.75" customHeight="1">
      <c r="B415" s="110"/>
      <c r="D415" s="111" t="s">
        <v>73</v>
      </c>
      <c r="E415" s="120" t="s">
        <v>692</v>
      </c>
      <c r="F415" s="120" t="s">
        <v>693</v>
      </c>
      <c r="I415" s="113"/>
      <c r="J415" s="121">
        <f>BK415</f>
        <v>0</v>
      </c>
      <c r="L415" s="110"/>
      <c r="M415" s="115"/>
      <c r="P415" s="116">
        <f>SUM(P416:P420)</f>
        <v>0</v>
      </c>
      <c r="R415" s="116">
        <f>SUM(R416:R420)</f>
        <v>0.30881999999999998</v>
      </c>
      <c r="T415" s="117">
        <f>SUM(T416:T420)</f>
        <v>0</v>
      </c>
      <c r="AR415" s="111" t="s">
        <v>135</v>
      </c>
      <c r="AT415" s="118" t="s">
        <v>73</v>
      </c>
      <c r="AU415" s="118" t="s">
        <v>79</v>
      </c>
      <c r="AY415" s="111" t="s">
        <v>128</v>
      </c>
      <c r="BK415" s="119">
        <f>SUM(BK416:BK420)</f>
        <v>0</v>
      </c>
    </row>
    <row r="416" spans="2:65" s="1" customFormat="1" ht="16.5" customHeight="1">
      <c r="B416" s="31"/>
      <c r="C416" s="122" t="s">
        <v>694</v>
      </c>
      <c r="D416" s="122" t="s">
        <v>130</v>
      </c>
      <c r="E416" s="123" t="s">
        <v>695</v>
      </c>
      <c r="F416" s="124" t="s">
        <v>696</v>
      </c>
      <c r="G416" s="125" t="s">
        <v>697</v>
      </c>
      <c r="H416" s="126">
        <v>1</v>
      </c>
      <c r="I416" s="127"/>
      <c r="J416" s="128">
        <f>ROUND(I416*H416,2)</f>
        <v>0</v>
      </c>
      <c r="K416" s="129"/>
      <c r="L416" s="31"/>
      <c r="M416" s="130" t="s">
        <v>21</v>
      </c>
      <c r="N416" s="131" t="s">
        <v>46</v>
      </c>
      <c r="P416" s="132">
        <f>O416*H416</f>
        <v>0</v>
      </c>
      <c r="Q416" s="132">
        <v>0</v>
      </c>
      <c r="R416" s="132">
        <f>Q416*H416</f>
        <v>0</v>
      </c>
      <c r="S416" s="132">
        <v>0</v>
      </c>
      <c r="T416" s="133">
        <f>S416*H416</f>
        <v>0</v>
      </c>
      <c r="AR416" s="134" t="s">
        <v>224</v>
      </c>
      <c r="AT416" s="134" t="s">
        <v>130</v>
      </c>
      <c r="AU416" s="134" t="s">
        <v>135</v>
      </c>
      <c r="AY416" s="16" t="s">
        <v>128</v>
      </c>
      <c r="BE416" s="135">
        <f>IF(N416="základní",J416,0)</f>
        <v>0</v>
      </c>
      <c r="BF416" s="135">
        <f>IF(N416="snížená",J416,0)</f>
        <v>0</v>
      </c>
      <c r="BG416" s="135">
        <f>IF(N416="zákl. přenesená",J416,0)</f>
        <v>0</v>
      </c>
      <c r="BH416" s="135">
        <f>IF(N416="sníž. přenesená",J416,0)</f>
        <v>0</v>
      </c>
      <c r="BI416" s="135">
        <f>IF(N416="nulová",J416,0)</f>
        <v>0</v>
      </c>
      <c r="BJ416" s="16" t="s">
        <v>135</v>
      </c>
      <c r="BK416" s="135">
        <f>ROUND(I416*H416,2)</f>
        <v>0</v>
      </c>
      <c r="BL416" s="16" t="s">
        <v>224</v>
      </c>
      <c r="BM416" s="134" t="s">
        <v>698</v>
      </c>
    </row>
    <row r="417" spans="2:65" s="1" customFormat="1" ht="24.25" customHeight="1">
      <c r="B417" s="31"/>
      <c r="C417" s="122" t="s">
        <v>699</v>
      </c>
      <c r="D417" s="122" t="s">
        <v>659</v>
      </c>
      <c r="E417" s="123" t="s">
        <v>700</v>
      </c>
      <c r="F417" s="124" t="s">
        <v>701</v>
      </c>
      <c r="G417" s="125" t="s">
        <v>702</v>
      </c>
      <c r="H417" s="126">
        <v>4</v>
      </c>
      <c r="I417" s="127"/>
      <c r="J417" s="128">
        <f>ROUND(I417*H417,2)</f>
        <v>0</v>
      </c>
      <c r="K417" s="129"/>
      <c r="L417" s="31"/>
      <c r="M417" s="130" t="s">
        <v>21</v>
      </c>
      <c r="N417" s="131" t="s">
        <v>46</v>
      </c>
      <c r="P417" s="132">
        <f>O417*H417</f>
        <v>0</v>
      </c>
      <c r="Q417" s="132">
        <v>0</v>
      </c>
      <c r="R417" s="132">
        <f>Q417*H417</f>
        <v>0</v>
      </c>
      <c r="S417" s="132">
        <v>0</v>
      </c>
      <c r="T417" s="133">
        <f>S417*H417</f>
        <v>0</v>
      </c>
      <c r="AR417" s="134" t="s">
        <v>224</v>
      </c>
      <c r="AT417" s="134" t="s">
        <v>130</v>
      </c>
      <c r="AU417" s="134" t="s">
        <v>135</v>
      </c>
      <c r="AY417" s="16" t="s">
        <v>128</v>
      </c>
      <c r="BE417" s="135">
        <f>IF(N417="základní",J417,0)</f>
        <v>0</v>
      </c>
      <c r="BF417" s="135">
        <f>IF(N417="snížená",J417,0)</f>
        <v>0</v>
      </c>
      <c r="BG417" s="135">
        <f>IF(N417="zákl. přenesená",J417,0)</f>
        <v>0</v>
      </c>
      <c r="BH417" s="135">
        <f>IF(N417="sníž. přenesená",J417,0)</f>
        <v>0</v>
      </c>
      <c r="BI417" s="135">
        <f>IF(N417="nulová",J417,0)</f>
        <v>0</v>
      </c>
      <c r="BJ417" s="16" t="s">
        <v>135</v>
      </c>
      <c r="BK417" s="135">
        <f>ROUND(I417*H417,2)</f>
        <v>0</v>
      </c>
      <c r="BL417" s="16" t="s">
        <v>224</v>
      </c>
      <c r="BM417" s="134" t="s">
        <v>703</v>
      </c>
    </row>
    <row r="418" spans="2:65" s="1" customFormat="1" ht="11">
      <c r="B418" s="31"/>
      <c r="D418" s="136" t="s">
        <v>137</v>
      </c>
      <c r="F418" s="137" t="s">
        <v>704</v>
      </c>
      <c r="I418" s="138"/>
      <c r="L418" s="31"/>
      <c r="M418" s="139"/>
      <c r="T418" s="52"/>
      <c r="AT418" s="16" t="s">
        <v>137</v>
      </c>
      <c r="AU418" s="16" t="s">
        <v>135</v>
      </c>
    </row>
    <row r="419" spans="2:65" s="1" customFormat="1" ht="24.25" customHeight="1">
      <c r="B419" s="31"/>
      <c r="C419" s="122" t="s">
        <v>705</v>
      </c>
      <c r="D419" s="122" t="s">
        <v>659</v>
      </c>
      <c r="E419" s="123" t="s">
        <v>706</v>
      </c>
      <c r="F419" s="124" t="s">
        <v>707</v>
      </c>
      <c r="G419" s="125" t="s">
        <v>702</v>
      </c>
      <c r="H419" s="126">
        <v>1</v>
      </c>
      <c r="I419" s="127"/>
      <c r="J419" s="128">
        <f>ROUND(I419*H419,2)</f>
        <v>0</v>
      </c>
      <c r="K419" s="129"/>
      <c r="L419" s="31"/>
      <c r="M419" s="130" t="s">
        <v>21</v>
      </c>
      <c r="N419" s="131" t="s">
        <v>46</v>
      </c>
      <c r="P419" s="132">
        <f>O419*H419</f>
        <v>0</v>
      </c>
      <c r="Q419" s="132">
        <v>0.30881999999999998</v>
      </c>
      <c r="R419" s="132">
        <f>Q419*H419</f>
        <v>0.30881999999999998</v>
      </c>
      <c r="S419" s="132">
        <v>0</v>
      </c>
      <c r="T419" s="133">
        <f>S419*H419</f>
        <v>0</v>
      </c>
      <c r="AR419" s="134" t="s">
        <v>224</v>
      </c>
      <c r="AT419" s="134" t="s">
        <v>130</v>
      </c>
      <c r="AU419" s="134" t="s">
        <v>135</v>
      </c>
      <c r="AY419" s="16" t="s">
        <v>128</v>
      </c>
      <c r="BE419" s="135">
        <f>IF(N419="základní",J419,0)</f>
        <v>0</v>
      </c>
      <c r="BF419" s="135">
        <f>IF(N419="snížená",J419,0)</f>
        <v>0</v>
      </c>
      <c r="BG419" s="135">
        <f>IF(N419="zákl. přenesená",J419,0)</f>
        <v>0</v>
      </c>
      <c r="BH419" s="135">
        <f>IF(N419="sníž. přenesená",J419,0)</f>
        <v>0</v>
      </c>
      <c r="BI419" s="135">
        <f>IF(N419="nulová",J419,0)</f>
        <v>0</v>
      </c>
      <c r="BJ419" s="16" t="s">
        <v>135</v>
      </c>
      <c r="BK419" s="135">
        <f>ROUND(I419*H419,2)</f>
        <v>0</v>
      </c>
      <c r="BL419" s="16" t="s">
        <v>224</v>
      </c>
      <c r="BM419" s="134" t="s">
        <v>708</v>
      </c>
    </row>
    <row r="420" spans="2:65" s="1" customFormat="1" ht="11">
      <c r="B420" s="31"/>
      <c r="D420" s="136" t="s">
        <v>137</v>
      </c>
      <c r="F420" s="137" t="s">
        <v>709</v>
      </c>
      <c r="I420" s="138"/>
      <c r="L420" s="31"/>
      <c r="M420" s="139"/>
      <c r="T420" s="52"/>
      <c r="AT420" s="16" t="s">
        <v>137</v>
      </c>
      <c r="AU420" s="16" t="s">
        <v>135</v>
      </c>
    </row>
    <row r="421" spans="2:65" s="11" customFormat="1" ht="22.75" customHeight="1">
      <c r="B421" s="110"/>
      <c r="D421" s="111" t="s">
        <v>73</v>
      </c>
      <c r="E421" s="120" t="s">
        <v>710</v>
      </c>
      <c r="F421" s="120" t="s">
        <v>711</v>
      </c>
      <c r="I421" s="113"/>
      <c r="J421" s="121">
        <f>BK421</f>
        <v>0</v>
      </c>
      <c r="L421" s="110"/>
      <c r="M421" s="115"/>
      <c r="P421" s="116">
        <f>SUM(P422:P429)</f>
        <v>0</v>
      </c>
      <c r="R421" s="116">
        <f>SUM(R422:R429)</f>
        <v>0</v>
      </c>
      <c r="T421" s="117">
        <f>SUM(T422:T429)</f>
        <v>0</v>
      </c>
      <c r="AR421" s="111" t="s">
        <v>135</v>
      </c>
      <c r="AT421" s="118" t="s">
        <v>73</v>
      </c>
      <c r="AU421" s="118" t="s">
        <v>79</v>
      </c>
      <c r="AY421" s="111" t="s">
        <v>128</v>
      </c>
      <c r="BK421" s="119">
        <f>SUM(BK422:BK429)</f>
        <v>0</v>
      </c>
    </row>
    <row r="422" spans="2:65" s="1" customFormat="1" ht="24.25" customHeight="1">
      <c r="B422" s="31"/>
      <c r="C422" s="122" t="s">
        <v>712</v>
      </c>
      <c r="D422" s="122" t="s">
        <v>659</v>
      </c>
      <c r="E422" s="123" t="s">
        <v>713</v>
      </c>
      <c r="F422" s="124" t="s">
        <v>714</v>
      </c>
      <c r="G422" s="125" t="s">
        <v>179</v>
      </c>
      <c r="H422" s="126">
        <v>55.2</v>
      </c>
      <c r="I422" s="127"/>
      <c r="J422" s="128">
        <f>ROUND(I422*H422,2)</f>
        <v>0</v>
      </c>
      <c r="K422" s="129"/>
      <c r="L422" s="31"/>
      <c r="M422" s="130" t="s">
        <v>21</v>
      </c>
      <c r="N422" s="131" t="s">
        <v>46</v>
      </c>
      <c r="P422" s="132">
        <f>O422*H422</f>
        <v>0</v>
      </c>
      <c r="Q422" s="132">
        <v>0</v>
      </c>
      <c r="R422" s="132">
        <f>Q422*H422</f>
        <v>0</v>
      </c>
      <c r="S422" s="132">
        <v>0</v>
      </c>
      <c r="T422" s="133">
        <f>S422*H422</f>
        <v>0</v>
      </c>
      <c r="AR422" s="134" t="s">
        <v>224</v>
      </c>
      <c r="AT422" s="134" t="s">
        <v>130</v>
      </c>
      <c r="AU422" s="134" t="s">
        <v>135</v>
      </c>
      <c r="AY422" s="16" t="s">
        <v>128</v>
      </c>
      <c r="BE422" s="135">
        <f>IF(N422="základní",J422,0)</f>
        <v>0</v>
      </c>
      <c r="BF422" s="135">
        <f>IF(N422="snížená",J422,0)</f>
        <v>0</v>
      </c>
      <c r="BG422" s="135">
        <f>IF(N422="zákl. přenesená",J422,0)</f>
        <v>0</v>
      </c>
      <c r="BH422" s="135">
        <f>IF(N422="sníž. přenesená",J422,0)</f>
        <v>0</v>
      </c>
      <c r="BI422" s="135">
        <f>IF(N422="nulová",J422,0)</f>
        <v>0</v>
      </c>
      <c r="BJ422" s="16" t="s">
        <v>135</v>
      </c>
      <c r="BK422" s="135">
        <f>ROUND(I422*H422,2)</f>
        <v>0</v>
      </c>
      <c r="BL422" s="16" t="s">
        <v>224</v>
      </c>
      <c r="BM422" s="134" t="s">
        <v>715</v>
      </c>
    </row>
    <row r="423" spans="2:65" s="1" customFormat="1" ht="11">
      <c r="B423" s="31"/>
      <c r="D423" s="136" t="s">
        <v>137</v>
      </c>
      <c r="F423" s="137" t="s">
        <v>716</v>
      </c>
      <c r="I423" s="138"/>
      <c r="L423" s="31"/>
      <c r="M423" s="139"/>
      <c r="T423" s="52"/>
      <c r="AT423" s="16" t="s">
        <v>137</v>
      </c>
      <c r="AU423" s="16" t="s">
        <v>135</v>
      </c>
    </row>
    <row r="424" spans="2:65" s="12" customFormat="1" ht="12">
      <c r="B424" s="142"/>
      <c r="D424" s="140" t="s">
        <v>141</v>
      </c>
      <c r="E424" s="143" t="s">
        <v>21</v>
      </c>
      <c r="F424" s="144" t="s">
        <v>717</v>
      </c>
      <c r="H424" s="145">
        <v>55.2</v>
      </c>
      <c r="I424" s="146"/>
      <c r="L424" s="142"/>
      <c r="M424" s="147"/>
      <c r="T424" s="148"/>
      <c r="AT424" s="143" t="s">
        <v>141</v>
      </c>
      <c r="AU424" s="143" t="s">
        <v>135</v>
      </c>
      <c r="AV424" s="12" t="s">
        <v>135</v>
      </c>
      <c r="AW424" s="12" t="s">
        <v>34</v>
      </c>
      <c r="AX424" s="12" t="s">
        <v>74</v>
      </c>
      <c r="AY424" s="143" t="s">
        <v>128</v>
      </c>
    </row>
    <row r="425" spans="2:65" s="13" customFormat="1" ht="12">
      <c r="B425" s="149"/>
      <c r="D425" s="140" t="s">
        <v>141</v>
      </c>
      <c r="E425" s="150" t="s">
        <v>21</v>
      </c>
      <c r="F425" s="151" t="s">
        <v>144</v>
      </c>
      <c r="H425" s="152">
        <v>55.2</v>
      </c>
      <c r="I425" s="153"/>
      <c r="L425" s="149"/>
      <c r="M425" s="154"/>
      <c r="T425" s="155"/>
      <c r="AT425" s="150" t="s">
        <v>141</v>
      </c>
      <c r="AU425" s="150" t="s">
        <v>135</v>
      </c>
      <c r="AV425" s="13" t="s">
        <v>134</v>
      </c>
      <c r="AW425" s="13" t="s">
        <v>34</v>
      </c>
      <c r="AX425" s="13" t="s">
        <v>79</v>
      </c>
      <c r="AY425" s="150" t="s">
        <v>128</v>
      </c>
    </row>
    <row r="426" spans="2:65" s="1" customFormat="1" ht="24.25" customHeight="1">
      <c r="B426" s="31"/>
      <c r="C426" s="122" t="s">
        <v>718</v>
      </c>
      <c r="D426" s="122" t="s">
        <v>659</v>
      </c>
      <c r="E426" s="123" t="s">
        <v>719</v>
      </c>
      <c r="F426" s="124" t="s">
        <v>720</v>
      </c>
      <c r="G426" s="125" t="s">
        <v>247</v>
      </c>
      <c r="H426" s="126">
        <v>37.200000000000003</v>
      </c>
      <c r="I426" s="127"/>
      <c r="J426" s="128">
        <f>ROUND(I426*H426,2)</f>
        <v>0</v>
      </c>
      <c r="K426" s="129"/>
      <c r="L426" s="31"/>
      <c r="M426" s="130" t="s">
        <v>21</v>
      </c>
      <c r="N426" s="131" t="s">
        <v>46</v>
      </c>
      <c r="P426" s="132">
        <f>O426*H426</f>
        <v>0</v>
      </c>
      <c r="Q426" s="132">
        <v>0</v>
      </c>
      <c r="R426" s="132">
        <f>Q426*H426</f>
        <v>0</v>
      </c>
      <c r="S426" s="132">
        <v>0</v>
      </c>
      <c r="T426" s="133">
        <f>S426*H426</f>
        <v>0</v>
      </c>
      <c r="AR426" s="134" t="s">
        <v>224</v>
      </c>
      <c r="AT426" s="134" t="s">
        <v>130</v>
      </c>
      <c r="AU426" s="134" t="s">
        <v>135</v>
      </c>
      <c r="AY426" s="16" t="s">
        <v>128</v>
      </c>
      <c r="BE426" s="135">
        <f>IF(N426="základní",J426,0)</f>
        <v>0</v>
      </c>
      <c r="BF426" s="135">
        <f>IF(N426="snížená",J426,0)</f>
        <v>0</v>
      </c>
      <c r="BG426" s="135">
        <f>IF(N426="zákl. přenesená",J426,0)</f>
        <v>0</v>
      </c>
      <c r="BH426" s="135">
        <f>IF(N426="sníž. přenesená",J426,0)</f>
        <v>0</v>
      </c>
      <c r="BI426" s="135">
        <f>IF(N426="nulová",J426,0)</f>
        <v>0</v>
      </c>
      <c r="BJ426" s="16" t="s">
        <v>135</v>
      </c>
      <c r="BK426" s="135">
        <f>ROUND(I426*H426,2)</f>
        <v>0</v>
      </c>
      <c r="BL426" s="16" t="s">
        <v>224</v>
      </c>
      <c r="BM426" s="134" t="s">
        <v>721</v>
      </c>
    </row>
    <row r="427" spans="2:65" s="1" customFormat="1" ht="11">
      <c r="B427" s="31"/>
      <c r="D427" s="136" t="s">
        <v>137</v>
      </c>
      <c r="F427" s="137" t="s">
        <v>722</v>
      </c>
      <c r="I427" s="138"/>
      <c r="L427" s="31"/>
      <c r="M427" s="139"/>
      <c r="T427" s="52"/>
      <c r="AT427" s="16" t="s">
        <v>137</v>
      </c>
      <c r="AU427" s="16" t="s">
        <v>135</v>
      </c>
    </row>
    <row r="428" spans="2:65" s="12" customFormat="1" ht="12">
      <c r="B428" s="142"/>
      <c r="D428" s="140" t="s">
        <v>141</v>
      </c>
      <c r="E428" s="143" t="s">
        <v>21</v>
      </c>
      <c r="F428" s="144" t="s">
        <v>723</v>
      </c>
      <c r="H428" s="145">
        <v>37.200000000000003</v>
      </c>
      <c r="I428" s="146"/>
      <c r="L428" s="142"/>
      <c r="M428" s="147"/>
      <c r="T428" s="148"/>
      <c r="AT428" s="143" t="s">
        <v>141</v>
      </c>
      <c r="AU428" s="143" t="s">
        <v>135</v>
      </c>
      <c r="AV428" s="12" t="s">
        <v>135</v>
      </c>
      <c r="AW428" s="12" t="s">
        <v>34</v>
      </c>
      <c r="AX428" s="12" t="s">
        <v>74</v>
      </c>
      <c r="AY428" s="143" t="s">
        <v>128</v>
      </c>
    </row>
    <row r="429" spans="2:65" s="13" customFormat="1" ht="12">
      <c r="B429" s="149"/>
      <c r="D429" s="140" t="s">
        <v>141</v>
      </c>
      <c r="E429" s="150" t="s">
        <v>21</v>
      </c>
      <c r="F429" s="151" t="s">
        <v>144</v>
      </c>
      <c r="H429" s="152">
        <v>37.200000000000003</v>
      </c>
      <c r="I429" s="153"/>
      <c r="L429" s="149"/>
      <c r="M429" s="154"/>
      <c r="T429" s="155"/>
      <c r="AT429" s="150" t="s">
        <v>141</v>
      </c>
      <c r="AU429" s="150" t="s">
        <v>135</v>
      </c>
      <c r="AV429" s="13" t="s">
        <v>134</v>
      </c>
      <c r="AW429" s="13" t="s">
        <v>34</v>
      </c>
      <c r="AX429" s="13" t="s">
        <v>79</v>
      </c>
      <c r="AY429" s="150" t="s">
        <v>128</v>
      </c>
    </row>
    <row r="430" spans="2:65" s="11" customFormat="1" ht="22.75" customHeight="1">
      <c r="B430" s="110"/>
      <c r="D430" s="111" t="s">
        <v>73</v>
      </c>
      <c r="E430" s="120" t="s">
        <v>724</v>
      </c>
      <c r="F430" s="120" t="s">
        <v>725</v>
      </c>
      <c r="I430" s="113"/>
      <c r="J430" s="121">
        <f>BK430</f>
        <v>0</v>
      </c>
      <c r="L430" s="110"/>
      <c r="M430" s="115"/>
      <c r="P430" s="116">
        <f>SUM(P431:P462)</f>
        <v>0</v>
      </c>
      <c r="R430" s="116">
        <f>SUM(R431:R462)</f>
        <v>1.0449740000000001</v>
      </c>
      <c r="T430" s="117">
        <f>SUM(T431:T462)</f>
        <v>1.0788099999999998</v>
      </c>
      <c r="AR430" s="111" t="s">
        <v>135</v>
      </c>
      <c r="AT430" s="118" t="s">
        <v>73</v>
      </c>
      <c r="AU430" s="118" t="s">
        <v>79</v>
      </c>
      <c r="AY430" s="111" t="s">
        <v>128</v>
      </c>
      <c r="BK430" s="119">
        <f>SUM(BK431:BK462)</f>
        <v>0</v>
      </c>
    </row>
    <row r="431" spans="2:65" s="1" customFormat="1" ht="24.25" customHeight="1">
      <c r="B431" s="31"/>
      <c r="C431" s="122" t="s">
        <v>726</v>
      </c>
      <c r="D431" s="122" t="s">
        <v>130</v>
      </c>
      <c r="E431" s="123" t="s">
        <v>727</v>
      </c>
      <c r="F431" s="124" t="s">
        <v>728</v>
      </c>
      <c r="G431" s="125" t="s">
        <v>247</v>
      </c>
      <c r="H431" s="126">
        <v>22.2</v>
      </c>
      <c r="I431" s="127"/>
      <c r="J431" s="128">
        <f>ROUND(I431*H431,2)</f>
        <v>0</v>
      </c>
      <c r="K431" s="129"/>
      <c r="L431" s="31"/>
      <c r="M431" s="130" t="s">
        <v>21</v>
      </c>
      <c r="N431" s="131" t="s">
        <v>46</v>
      </c>
      <c r="P431" s="132">
        <f>O431*H431</f>
        <v>0</v>
      </c>
      <c r="Q431" s="132">
        <v>0</v>
      </c>
      <c r="R431" s="132">
        <f>Q431*H431</f>
        <v>0</v>
      </c>
      <c r="S431" s="132">
        <v>1.91E-3</v>
      </c>
      <c r="T431" s="133">
        <f>S431*H431</f>
        <v>4.2402000000000002E-2</v>
      </c>
      <c r="AR431" s="134" t="s">
        <v>224</v>
      </c>
      <c r="AT431" s="134" t="s">
        <v>130</v>
      </c>
      <c r="AU431" s="134" t="s">
        <v>135</v>
      </c>
      <c r="AY431" s="16" t="s">
        <v>128</v>
      </c>
      <c r="BE431" s="135">
        <f>IF(N431="základní",J431,0)</f>
        <v>0</v>
      </c>
      <c r="BF431" s="135">
        <f>IF(N431="snížená",J431,0)</f>
        <v>0</v>
      </c>
      <c r="BG431" s="135">
        <f>IF(N431="zákl. přenesená",J431,0)</f>
        <v>0</v>
      </c>
      <c r="BH431" s="135">
        <f>IF(N431="sníž. přenesená",J431,0)</f>
        <v>0</v>
      </c>
      <c r="BI431" s="135">
        <f>IF(N431="nulová",J431,0)</f>
        <v>0</v>
      </c>
      <c r="BJ431" s="16" t="s">
        <v>135</v>
      </c>
      <c r="BK431" s="135">
        <f>ROUND(I431*H431,2)</f>
        <v>0</v>
      </c>
      <c r="BL431" s="16" t="s">
        <v>224</v>
      </c>
      <c r="BM431" s="134" t="s">
        <v>729</v>
      </c>
    </row>
    <row r="432" spans="2:65" s="1" customFormat="1" ht="11">
      <c r="B432" s="31"/>
      <c r="D432" s="136" t="s">
        <v>137</v>
      </c>
      <c r="F432" s="137" t="s">
        <v>730</v>
      </c>
      <c r="I432" s="138"/>
      <c r="L432" s="31"/>
      <c r="M432" s="139"/>
      <c r="T432" s="52"/>
      <c r="AT432" s="16" t="s">
        <v>137</v>
      </c>
      <c r="AU432" s="16" t="s">
        <v>135</v>
      </c>
    </row>
    <row r="433" spans="2:65" s="1" customFormat="1" ht="24.25" customHeight="1">
      <c r="B433" s="31"/>
      <c r="C433" s="122" t="s">
        <v>731</v>
      </c>
      <c r="D433" s="122" t="s">
        <v>130</v>
      </c>
      <c r="E433" s="123" t="s">
        <v>732</v>
      </c>
      <c r="F433" s="124" t="s">
        <v>733</v>
      </c>
      <c r="G433" s="125" t="s">
        <v>247</v>
      </c>
      <c r="H433" s="126">
        <v>258.39999999999998</v>
      </c>
      <c r="I433" s="127"/>
      <c r="J433" s="128">
        <f>ROUND(I433*H433,2)</f>
        <v>0</v>
      </c>
      <c r="K433" s="129"/>
      <c r="L433" s="31"/>
      <c r="M433" s="130" t="s">
        <v>21</v>
      </c>
      <c r="N433" s="131" t="s">
        <v>46</v>
      </c>
      <c r="P433" s="132">
        <f>O433*H433</f>
        <v>0</v>
      </c>
      <c r="Q433" s="132">
        <v>0</v>
      </c>
      <c r="R433" s="132">
        <f>Q433*H433</f>
        <v>0</v>
      </c>
      <c r="S433" s="132">
        <v>1.67E-3</v>
      </c>
      <c r="T433" s="133">
        <f>S433*H433</f>
        <v>0.43152799999999997</v>
      </c>
      <c r="AR433" s="134" t="s">
        <v>224</v>
      </c>
      <c r="AT433" s="134" t="s">
        <v>130</v>
      </c>
      <c r="AU433" s="134" t="s">
        <v>135</v>
      </c>
      <c r="AY433" s="16" t="s">
        <v>128</v>
      </c>
      <c r="BE433" s="135">
        <f>IF(N433="základní",J433,0)</f>
        <v>0</v>
      </c>
      <c r="BF433" s="135">
        <f>IF(N433="snížená",J433,0)</f>
        <v>0</v>
      </c>
      <c r="BG433" s="135">
        <f>IF(N433="zákl. přenesená",J433,0)</f>
        <v>0</v>
      </c>
      <c r="BH433" s="135">
        <f>IF(N433="sníž. přenesená",J433,0)</f>
        <v>0</v>
      </c>
      <c r="BI433" s="135">
        <f>IF(N433="nulová",J433,0)</f>
        <v>0</v>
      </c>
      <c r="BJ433" s="16" t="s">
        <v>135</v>
      </c>
      <c r="BK433" s="135">
        <f>ROUND(I433*H433,2)</f>
        <v>0</v>
      </c>
      <c r="BL433" s="16" t="s">
        <v>224</v>
      </c>
      <c r="BM433" s="134" t="s">
        <v>734</v>
      </c>
    </row>
    <row r="434" spans="2:65" s="1" customFormat="1" ht="11">
      <c r="B434" s="31"/>
      <c r="D434" s="136" t="s">
        <v>137</v>
      </c>
      <c r="F434" s="137" t="s">
        <v>735</v>
      </c>
      <c r="I434" s="138"/>
      <c r="L434" s="31"/>
      <c r="M434" s="139"/>
      <c r="T434" s="52"/>
      <c r="AT434" s="16" t="s">
        <v>137</v>
      </c>
      <c r="AU434" s="16" t="s">
        <v>135</v>
      </c>
    </row>
    <row r="435" spans="2:65" s="12" customFormat="1" ht="12">
      <c r="B435" s="142"/>
      <c r="D435" s="140" t="s">
        <v>141</v>
      </c>
      <c r="E435" s="143" t="s">
        <v>21</v>
      </c>
      <c r="F435" s="144" t="s">
        <v>736</v>
      </c>
      <c r="H435" s="145">
        <v>258.39999999999998</v>
      </c>
      <c r="I435" s="146"/>
      <c r="L435" s="142"/>
      <c r="M435" s="147"/>
      <c r="T435" s="148"/>
      <c r="AT435" s="143" t="s">
        <v>141</v>
      </c>
      <c r="AU435" s="143" t="s">
        <v>135</v>
      </c>
      <c r="AV435" s="12" t="s">
        <v>135</v>
      </c>
      <c r="AW435" s="12" t="s">
        <v>34</v>
      </c>
      <c r="AX435" s="12" t="s">
        <v>74</v>
      </c>
      <c r="AY435" s="143" t="s">
        <v>128</v>
      </c>
    </row>
    <row r="436" spans="2:65" s="13" customFormat="1" ht="12">
      <c r="B436" s="149"/>
      <c r="D436" s="140" t="s">
        <v>141</v>
      </c>
      <c r="E436" s="150" t="s">
        <v>21</v>
      </c>
      <c r="F436" s="151" t="s">
        <v>144</v>
      </c>
      <c r="H436" s="152">
        <v>258.39999999999998</v>
      </c>
      <c r="I436" s="153"/>
      <c r="L436" s="149"/>
      <c r="M436" s="154"/>
      <c r="T436" s="155"/>
      <c r="AT436" s="150" t="s">
        <v>141</v>
      </c>
      <c r="AU436" s="150" t="s">
        <v>135</v>
      </c>
      <c r="AV436" s="13" t="s">
        <v>134</v>
      </c>
      <c r="AW436" s="13" t="s">
        <v>34</v>
      </c>
      <c r="AX436" s="13" t="s">
        <v>79</v>
      </c>
      <c r="AY436" s="150" t="s">
        <v>128</v>
      </c>
    </row>
    <row r="437" spans="2:65" s="1" customFormat="1" ht="24.25" customHeight="1">
      <c r="B437" s="31"/>
      <c r="C437" s="122" t="s">
        <v>737</v>
      </c>
      <c r="D437" s="122" t="s">
        <v>130</v>
      </c>
      <c r="E437" s="123" t="s">
        <v>738</v>
      </c>
      <c r="F437" s="124" t="s">
        <v>739</v>
      </c>
      <c r="G437" s="125" t="s">
        <v>247</v>
      </c>
      <c r="H437" s="126">
        <v>109.9</v>
      </c>
      <c r="I437" s="127"/>
      <c r="J437" s="128">
        <f>ROUND(I437*H437,2)</f>
        <v>0</v>
      </c>
      <c r="K437" s="129"/>
      <c r="L437" s="31"/>
      <c r="M437" s="130" t="s">
        <v>21</v>
      </c>
      <c r="N437" s="131" t="s">
        <v>46</v>
      </c>
      <c r="P437" s="132">
        <f>O437*H437</f>
        <v>0</v>
      </c>
      <c r="Q437" s="132">
        <v>0</v>
      </c>
      <c r="R437" s="132">
        <f>Q437*H437</f>
        <v>0</v>
      </c>
      <c r="S437" s="132">
        <v>2.5999999999999999E-3</v>
      </c>
      <c r="T437" s="133">
        <f>S437*H437</f>
        <v>0.28573999999999999</v>
      </c>
      <c r="AR437" s="134" t="s">
        <v>224</v>
      </c>
      <c r="AT437" s="134" t="s">
        <v>130</v>
      </c>
      <c r="AU437" s="134" t="s">
        <v>135</v>
      </c>
      <c r="AY437" s="16" t="s">
        <v>128</v>
      </c>
      <c r="BE437" s="135">
        <f>IF(N437="základní",J437,0)</f>
        <v>0</v>
      </c>
      <c r="BF437" s="135">
        <f>IF(N437="snížená",J437,0)</f>
        <v>0</v>
      </c>
      <c r="BG437" s="135">
        <f>IF(N437="zákl. přenesená",J437,0)</f>
        <v>0</v>
      </c>
      <c r="BH437" s="135">
        <f>IF(N437="sníž. přenesená",J437,0)</f>
        <v>0</v>
      </c>
      <c r="BI437" s="135">
        <f>IF(N437="nulová",J437,0)</f>
        <v>0</v>
      </c>
      <c r="BJ437" s="16" t="s">
        <v>135</v>
      </c>
      <c r="BK437" s="135">
        <f>ROUND(I437*H437,2)</f>
        <v>0</v>
      </c>
      <c r="BL437" s="16" t="s">
        <v>224</v>
      </c>
      <c r="BM437" s="134" t="s">
        <v>740</v>
      </c>
    </row>
    <row r="438" spans="2:65" s="1" customFormat="1" ht="11">
      <c r="B438" s="31"/>
      <c r="D438" s="136" t="s">
        <v>137</v>
      </c>
      <c r="F438" s="137" t="s">
        <v>741</v>
      </c>
      <c r="I438" s="138"/>
      <c r="L438" s="31"/>
      <c r="M438" s="139"/>
      <c r="T438" s="52"/>
      <c r="AT438" s="16" t="s">
        <v>137</v>
      </c>
      <c r="AU438" s="16" t="s">
        <v>135</v>
      </c>
    </row>
    <row r="439" spans="2:65" s="1" customFormat="1" ht="16.5" customHeight="1">
      <c r="B439" s="31"/>
      <c r="C439" s="122" t="s">
        <v>742</v>
      </c>
      <c r="D439" s="122" t="s">
        <v>130</v>
      </c>
      <c r="E439" s="123" t="s">
        <v>743</v>
      </c>
      <c r="F439" s="124" t="s">
        <v>744</v>
      </c>
      <c r="G439" s="125" t="s">
        <v>247</v>
      </c>
      <c r="H439" s="126">
        <v>81</v>
      </c>
      <c r="I439" s="127"/>
      <c r="J439" s="128">
        <f>ROUND(I439*H439,2)</f>
        <v>0</v>
      </c>
      <c r="K439" s="129"/>
      <c r="L439" s="31"/>
      <c r="M439" s="130" t="s">
        <v>21</v>
      </c>
      <c r="N439" s="131" t="s">
        <v>46</v>
      </c>
      <c r="P439" s="132">
        <f>O439*H439</f>
        <v>0</v>
      </c>
      <c r="Q439" s="132">
        <v>0</v>
      </c>
      <c r="R439" s="132">
        <f>Q439*H439</f>
        <v>0</v>
      </c>
      <c r="S439" s="132">
        <v>3.9399999999999999E-3</v>
      </c>
      <c r="T439" s="133">
        <f>S439*H439</f>
        <v>0.31913999999999998</v>
      </c>
      <c r="AR439" s="134" t="s">
        <v>224</v>
      </c>
      <c r="AT439" s="134" t="s">
        <v>130</v>
      </c>
      <c r="AU439" s="134" t="s">
        <v>135</v>
      </c>
      <c r="AY439" s="16" t="s">
        <v>128</v>
      </c>
      <c r="BE439" s="135">
        <f>IF(N439="základní",J439,0)</f>
        <v>0</v>
      </c>
      <c r="BF439" s="135">
        <f>IF(N439="snížená",J439,0)</f>
        <v>0</v>
      </c>
      <c r="BG439" s="135">
        <f>IF(N439="zákl. přenesená",J439,0)</f>
        <v>0</v>
      </c>
      <c r="BH439" s="135">
        <f>IF(N439="sníž. přenesená",J439,0)</f>
        <v>0</v>
      </c>
      <c r="BI439" s="135">
        <f>IF(N439="nulová",J439,0)</f>
        <v>0</v>
      </c>
      <c r="BJ439" s="16" t="s">
        <v>135</v>
      </c>
      <c r="BK439" s="135">
        <f>ROUND(I439*H439,2)</f>
        <v>0</v>
      </c>
      <c r="BL439" s="16" t="s">
        <v>224</v>
      </c>
      <c r="BM439" s="134" t="s">
        <v>745</v>
      </c>
    </row>
    <row r="440" spans="2:65" s="1" customFormat="1" ht="11">
      <c r="B440" s="31"/>
      <c r="D440" s="136" t="s">
        <v>137</v>
      </c>
      <c r="F440" s="137" t="s">
        <v>746</v>
      </c>
      <c r="I440" s="138"/>
      <c r="L440" s="31"/>
      <c r="M440" s="139"/>
      <c r="T440" s="52"/>
      <c r="AT440" s="16" t="s">
        <v>137</v>
      </c>
      <c r="AU440" s="16" t="s">
        <v>135</v>
      </c>
    </row>
    <row r="441" spans="2:65" s="1" customFormat="1" ht="33" customHeight="1">
      <c r="B441" s="31"/>
      <c r="C441" s="122" t="s">
        <v>747</v>
      </c>
      <c r="D441" s="122" t="s">
        <v>130</v>
      </c>
      <c r="E441" s="123" t="s">
        <v>748</v>
      </c>
      <c r="F441" s="124" t="s">
        <v>749</v>
      </c>
      <c r="G441" s="125" t="s">
        <v>247</v>
      </c>
      <c r="H441" s="126">
        <v>18</v>
      </c>
      <c r="I441" s="127"/>
      <c r="J441" s="128">
        <f>ROUND(I441*H441,2)</f>
        <v>0</v>
      </c>
      <c r="K441" s="129"/>
      <c r="L441" s="31"/>
      <c r="M441" s="130" t="s">
        <v>21</v>
      </c>
      <c r="N441" s="131" t="s">
        <v>46</v>
      </c>
      <c r="P441" s="132">
        <f>O441*H441</f>
        <v>0</v>
      </c>
      <c r="Q441" s="132">
        <v>1.08E-3</v>
      </c>
      <c r="R441" s="132">
        <f>Q441*H441</f>
        <v>1.9439999999999999E-2</v>
      </c>
      <c r="S441" s="132">
        <v>0</v>
      </c>
      <c r="T441" s="133">
        <f>S441*H441</f>
        <v>0</v>
      </c>
      <c r="AR441" s="134" t="s">
        <v>224</v>
      </c>
      <c r="AT441" s="134" t="s">
        <v>130</v>
      </c>
      <c r="AU441" s="134" t="s">
        <v>135</v>
      </c>
      <c r="AY441" s="16" t="s">
        <v>128</v>
      </c>
      <c r="BE441" s="135">
        <f>IF(N441="základní",J441,0)</f>
        <v>0</v>
      </c>
      <c r="BF441" s="135">
        <f>IF(N441="snížená",J441,0)</f>
        <v>0</v>
      </c>
      <c r="BG441" s="135">
        <f>IF(N441="zákl. přenesená",J441,0)</f>
        <v>0</v>
      </c>
      <c r="BH441" s="135">
        <f>IF(N441="sníž. přenesená",J441,0)</f>
        <v>0</v>
      </c>
      <c r="BI441" s="135">
        <f>IF(N441="nulová",J441,0)</f>
        <v>0</v>
      </c>
      <c r="BJ441" s="16" t="s">
        <v>135</v>
      </c>
      <c r="BK441" s="135">
        <f>ROUND(I441*H441,2)</f>
        <v>0</v>
      </c>
      <c r="BL441" s="16" t="s">
        <v>224</v>
      </c>
      <c r="BM441" s="134" t="s">
        <v>750</v>
      </c>
    </row>
    <row r="442" spans="2:65" s="1" customFormat="1" ht="11">
      <c r="B442" s="31"/>
      <c r="D442" s="136" t="s">
        <v>137</v>
      </c>
      <c r="F442" s="137" t="s">
        <v>751</v>
      </c>
      <c r="I442" s="138"/>
      <c r="L442" s="31"/>
      <c r="M442" s="139"/>
      <c r="T442" s="52"/>
      <c r="AT442" s="16" t="s">
        <v>137</v>
      </c>
      <c r="AU442" s="16" t="s">
        <v>135</v>
      </c>
    </row>
    <row r="443" spans="2:65" s="1" customFormat="1" ht="24">
      <c r="B443" s="31"/>
      <c r="D443" s="140" t="s">
        <v>139</v>
      </c>
      <c r="F443" s="141" t="s">
        <v>752</v>
      </c>
      <c r="I443" s="138"/>
      <c r="L443" s="31"/>
      <c r="M443" s="139"/>
      <c r="T443" s="52"/>
      <c r="AT443" s="16" t="s">
        <v>139</v>
      </c>
      <c r="AU443" s="16" t="s">
        <v>135</v>
      </c>
    </row>
    <row r="444" spans="2:65" s="1" customFormat="1" ht="33" customHeight="1">
      <c r="B444" s="31"/>
      <c r="C444" s="122" t="s">
        <v>753</v>
      </c>
      <c r="D444" s="122" t="s">
        <v>130</v>
      </c>
      <c r="E444" s="123" t="s">
        <v>754</v>
      </c>
      <c r="F444" s="124" t="s">
        <v>755</v>
      </c>
      <c r="G444" s="125" t="s">
        <v>247</v>
      </c>
      <c r="H444" s="126">
        <v>240.4</v>
      </c>
      <c r="I444" s="127"/>
      <c r="J444" s="128">
        <f>ROUND(I444*H444,2)</f>
        <v>0</v>
      </c>
      <c r="K444" s="129"/>
      <c r="L444" s="31"/>
      <c r="M444" s="130" t="s">
        <v>21</v>
      </c>
      <c r="N444" s="131" t="s">
        <v>46</v>
      </c>
      <c r="P444" s="132">
        <f>O444*H444</f>
        <v>0</v>
      </c>
      <c r="Q444" s="132">
        <v>1.7099999999999999E-3</v>
      </c>
      <c r="R444" s="132">
        <f>Q444*H444</f>
        <v>0.411084</v>
      </c>
      <c r="S444" s="132">
        <v>0</v>
      </c>
      <c r="T444" s="133">
        <f>S444*H444</f>
        <v>0</v>
      </c>
      <c r="AR444" s="134" t="s">
        <v>224</v>
      </c>
      <c r="AT444" s="134" t="s">
        <v>130</v>
      </c>
      <c r="AU444" s="134" t="s">
        <v>135</v>
      </c>
      <c r="AY444" s="16" t="s">
        <v>128</v>
      </c>
      <c r="BE444" s="135">
        <f>IF(N444="základní",J444,0)</f>
        <v>0</v>
      </c>
      <c r="BF444" s="135">
        <f>IF(N444="snížená",J444,0)</f>
        <v>0</v>
      </c>
      <c r="BG444" s="135">
        <f>IF(N444="zákl. přenesená",J444,0)</f>
        <v>0</v>
      </c>
      <c r="BH444" s="135">
        <f>IF(N444="sníž. přenesená",J444,0)</f>
        <v>0</v>
      </c>
      <c r="BI444" s="135">
        <f>IF(N444="nulová",J444,0)</f>
        <v>0</v>
      </c>
      <c r="BJ444" s="16" t="s">
        <v>135</v>
      </c>
      <c r="BK444" s="135">
        <f>ROUND(I444*H444,2)</f>
        <v>0</v>
      </c>
      <c r="BL444" s="16" t="s">
        <v>224</v>
      </c>
      <c r="BM444" s="134" t="s">
        <v>756</v>
      </c>
    </row>
    <row r="445" spans="2:65" s="1" customFormat="1" ht="11">
      <c r="B445" s="31"/>
      <c r="D445" s="136" t="s">
        <v>137</v>
      </c>
      <c r="F445" s="137" t="s">
        <v>757</v>
      </c>
      <c r="I445" s="138"/>
      <c r="L445" s="31"/>
      <c r="M445" s="139"/>
      <c r="T445" s="52"/>
      <c r="AT445" s="16" t="s">
        <v>137</v>
      </c>
      <c r="AU445" s="16" t="s">
        <v>135</v>
      </c>
    </row>
    <row r="446" spans="2:65" s="1" customFormat="1" ht="24">
      <c r="B446" s="31"/>
      <c r="D446" s="140" t="s">
        <v>139</v>
      </c>
      <c r="F446" s="141" t="s">
        <v>752</v>
      </c>
      <c r="I446" s="138"/>
      <c r="L446" s="31"/>
      <c r="M446" s="139"/>
      <c r="T446" s="52"/>
      <c r="AT446" s="16" t="s">
        <v>139</v>
      </c>
      <c r="AU446" s="16" t="s">
        <v>135</v>
      </c>
    </row>
    <row r="447" spans="2:65" s="1" customFormat="1" ht="49" customHeight="1">
      <c r="B447" s="31"/>
      <c r="C447" s="122" t="s">
        <v>758</v>
      </c>
      <c r="D447" s="122" t="s">
        <v>130</v>
      </c>
      <c r="E447" s="123" t="s">
        <v>759</v>
      </c>
      <c r="F447" s="124" t="s">
        <v>760</v>
      </c>
      <c r="G447" s="125" t="s">
        <v>490</v>
      </c>
      <c r="H447" s="126">
        <v>296</v>
      </c>
      <c r="I447" s="127"/>
      <c r="J447" s="128">
        <f>ROUND(I447*H447,2)</f>
        <v>0</v>
      </c>
      <c r="K447" s="129"/>
      <c r="L447" s="31"/>
      <c r="M447" s="130" t="s">
        <v>21</v>
      </c>
      <c r="N447" s="131" t="s">
        <v>46</v>
      </c>
      <c r="P447" s="132">
        <f>O447*H447</f>
        <v>0</v>
      </c>
      <c r="Q447" s="132">
        <v>0</v>
      </c>
      <c r="R447" s="132">
        <f>Q447*H447</f>
        <v>0</v>
      </c>
      <c r="S447" s="132">
        <v>0</v>
      </c>
      <c r="T447" s="133">
        <f>S447*H447</f>
        <v>0</v>
      </c>
      <c r="AR447" s="134" t="s">
        <v>224</v>
      </c>
      <c r="AT447" s="134" t="s">
        <v>130</v>
      </c>
      <c r="AU447" s="134" t="s">
        <v>135</v>
      </c>
      <c r="AY447" s="16" t="s">
        <v>128</v>
      </c>
      <c r="BE447" s="135">
        <f>IF(N447="základní",J447,0)</f>
        <v>0</v>
      </c>
      <c r="BF447" s="135">
        <f>IF(N447="snížená",J447,0)</f>
        <v>0</v>
      </c>
      <c r="BG447" s="135">
        <f>IF(N447="zákl. přenesená",J447,0)</f>
        <v>0</v>
      </c>
      <c r="BH447" s="135">
        <f>IF(N447="sníž. přenesená",J447,0)</f>
        <v>0</v>
      </c>
      <c r="BI447" s="135">
        <f>IF(N447="nulová",J447,0)</f>
        <v>0</v>
      </c>
      <c r="BJ447" s="16" t="s">
        <v>135</v>
      </c>
      <c r="BK447" s="135">
        <f>ROUND(I447*H447,2)</f>
        <v>0</v>
      </c>
      <c r="BL447" s="16" t="s">
        <v>224</v>
      </c>
      <c r="BM447" s="134" t="s">
        <v>761</v>
      </c>
    </row>
    <row r="448" spans="2:65" s="1" customFormat="1" ht="11">
      <c r="B448" s="31"/>
      <c r="D448" s="136" t="s">
        <v>137</v>
      </c>
      <c r="F448" s="137" t="s">
        <v>762</v>
      </c>
      <c r="I448" s="138"/>
      <c r="L448" s="31"/>
      <c r="M448" s="139"/>
      <c r="T448" s="52"/>
      <c r="AT448" s="16" t="s">
        <v>137</v>
      </c>
      <c r="AU448" s="16" t="s">
        <v>135</v>
      </c>
    </row>
    <row r="449" spans="2:65" s="1" customFormat="1" ht="37.75" customHeight="1">
      <c r="B449" s="31"/>
      <c r="C449" s="122" t="s">
        <v>763</v>
      </c>
      <c r="D449" s="122" t="s">
        <v>130</v>
      </c>
      <c r="E449" s="123" t="s">
        <v>764</v>
      </c>
      <c r="F449" s="124" t="s">
        <v>765</v>
      </c>
      <c r="G449" s="125" t="s">
        <v>247</v>
      </c>
      <c r="H449" s="126">
        <v>22.2</v>
      </c>
      <c r="I449" s="127"/>
      <c r="J449" s="128">
        <f>ROUND(I449*H449,2)</f>
        <v>0</v>
      </c>
      <c r="K449" s="129"/>
      <c r="L449" s="31"/>
      <c r="M449" s="130" t="s">
        <v>21</v>
      </c>
      <c r="N449" s="131" t="s">
        <v>46</v>
      </c>
      <c r="P449" s="132">
        <f>O449*H449</f>
        <v>0</v>
      </c>
      <c r="Q449" s="132">
        <v>4.2300000000000003E-3</v>
      </c>
      <c r="R449" s="132">
        <f>Q449*H449</f>
        <v>9.3906000000000003E-2</v>
      </c>
      <c r="S449" s="132">
        <v>0</v>
      </c>
      <c r="T449" s="133">
        <f>S449*H449</f>
        <v>0</v>
      </c>
      <c r="AR449" s="134" t="s">
        <v>224</v>
      </c>
      <c r="AT449" s="134" t="s">
        <v>130</v>
      </c>
      <c r="AU449" s="134" t="s">
        <v>135</v>
      </c>
      <c r="AY449" s="16" t="s">
        <v>128</v>
      </c>
      <c r="BE449" s="135">
        <f>IF(N449="základní",J449,0)</f>
        <v>0</v>
      </c>
      <c r="BF449" s="135">
        <f>IF(N449="snížená",J449,0)</f>
        <v>0</v>
      </c>
      <c r="BG449" s="135">
        <f>IF(N449="zákl. přenesená",J449,0)</f>
        <v>0</v>
      </c>
      <c r="BH449" s="135">
        <f>IF(N449="sníž. přenesená",J449,0)</f>
        <v>0</v>
      </c>
      <c r="BI449" s="135">
        <f>IF(N449="nulová",J449,0)</f>
        <v>0</v>
      </c>
      <c r="BJ449" s="16" t="s">
        <v>135</v>
      </c>
      <c r="BK449" s="135">
        <f>ROUND(I449*H449,2)</f>
        <v>0</v>
      </c>
      <c r="BL449" s="16" t="s">
        <v>224</v>
      </c>
      <c r="BM449" s="134" t="s">
        <v>766</v>
      </c>
    </row>
    <row r="450" spans="2:65" s="1" customFormat="1" ht="11">
      <c r="B450" s="31"/>
      <c r="D450" s="136" t="s">
        <v>137</v>
      </c>
      <c r="F450" s="137" t="s">
        <v>767</v>
      </c>
      <c r="I450" s="138"/>
      <c r="L450" s="31"/>
      <c r="M450" s="139"/>
      <c r="T450" s="52"/>
      <c r="AT450" s="16" t="s">
        <v>137</v>
      </c>
      <c r="AU450" s="16" t="s">
        <v>135</v>
      </c>
    </row>
    <row r="451" spans="2:65" s="1" customFormat="1" ht="49" customHeight="1">
      <c r="B451" s="31"/>
      <c r="C451" s="122" t="s">
        <v>768</v>
      </c>
      <c r="D451" s="122" t="s">
        <v>130</v>
      </c>
      <c r="E451" s="123" t="s">
        <v>769</v>
      </c>
      <c r="F451" s="124" t="s">
        <v>770</v>
      </c>
      <c r="G451" s="125" t="s">
        <v>490</v>
      </c>
      <c r="H451" s="126">
        <v>6</v>
      </c>
      <c r="I451" s="127"/>
      <c r="J451" s="128">
        <f>ROUND(I451*H451,2)</f>
        <v>0</v>
      </c>
      <c r="K451" s="129"/>
      <c r="L451" s="31"/>
      <c r="M451" s="130" t="s">
        <v>21</v>
      </c>
      <c r="N451" s="131" t="s">
        <v>46</v>
      </c>
      <c r="P451" s="132">
        <f>O451*H451</f>
        <v>0</v>
      </c>
      <c r="Q451" s="132">
        <v>0</v>
      </c>
      <c r="R451" s="132">
        <f>Q451*H451</f>
        <v>0</v>
      </c>
      <c r="S451" s="132">
        <v>0</v>
      </c>
      <c r="T451" s="133">
        <f>S451*H451</f>
        <v>0</v>
      </c>
      <c r="AR451" s="134" t="s">
        <v>224</v>
      </c>
      <c r="AT451" s="134" t="s">
        <v>130</v>
      </c>
      <c r="AU451" s="134" t="s">
        <v>135</v>
      </c>
      <c r="AY451" s="16" t="s">
        <v>128</v>
      </c>
      <c r="BE451" s="135">
        <f>IF(N451="základní",J451,0)</f>
        <v>0</v>
      </c>
      <c r="BF451" s="135">
        <f>IF(N451="snížená",J451,0)</f>
        <v>0</v>
      </c>
      <c r="BG451" s="135">
        <f>IF(N451="zákl. přenesená",J451,0)</f>
        <v>0</v>
      </c>
      <c r="BH451" s="135">
        <f>IF(N451="sníž. přenesená",J451,0)</f>
        <v>0</v>
      </c>
      <c r="BI451" s="135">
        <f>IF(N451="nulová",J451,0)</f>
        <v>0</v>
      </c>
      <c r="BJ451" s="16" t="s">
        <v>135</v>
      </c>
      <c r="BK451" s="135">
        <f>ROUND(I451*H451,2)</f>
        <v>0</v>
      </c>
      <c r="BL451" s="16" t="s">
        <v>224</v>
      </c>
      <c r="BM451" s="134" t="s">
        <v>771</v>
      </c>
    </row>
    <row r="452" spans="2:65" s="1" customFormat="1" ht="11">
      <c r="B452" s="31"/>
      <c r="D452" s="136" t="s">
        <v>137</v>
      </c>
      <c r="F452" s="137" t="s">
        <v>772</v>
      </c>
      <c r="I452" s="138"/>
      <c r="L452" s="31"/>
      <c r="M452" s="139"/>
      <c r="T452" s="52"/>
      <c r="AT452" s="16" t="s">
        <v>137</v>
      </c>
      <c r="AU452" s="16" t="s">
        <v>135</v>
      </c>
    </row>
    <row r="453" spans="2:65" s="1" customFormat="1" ht="33" customHeight="1">
      <c r="B453" s="31"/>
      <c r="C453" s="122" t="s">
        <v>773</v>
      </c>
      <c r="D453" s="122" t="s">
        <v>130</v>
      </c>
      <c r="E453" s="123" t="s">
        <v>774</v>
      </c>
      <c r="F453" s="124" t="s">
        <v>775</v>
      </c>
      <c r="G453" s="125" t="s">
        <v>247</v>
      </c>
      <c r="H453" s="126">
        <v>109.9</v>
      </c>
      <c r="I453" s="127"/>
      <c r="J453" s="128">
        <f>ROUND(I453*H453,2)</f>
        <v>0</v>
      </c>
      <c r="K453" s="129"/>
      <c r="L453" s="31"/>
      <c r="M453" s="130" t="s">
        <v>21</v>
      </c>
      <c r="N453" s="131" t="s">
        <v>46</v>
      </c>
      <c r="P453" s="132">
        <f>O453*H453</f>
        <v>0</v>
      </c>
      <c r="Q453" s="132">
        <v>2.8600000000000001E-3</v>
      </c>
      <c r="R453" s="132">
        <f>Q453*H453</f>
        <v>0.31431400000000004</v>
      </c>
      <c r="S453" s="132">
        <v>0</v>
      </c>
      <c r="T453" s="133">
        <f>S453*H453</f>
        <v>0</v>
      </c>
      <c r="AR453" s="134" t="s">
        <v>224</v>
      </c>
      <c r="AT453" s="134" t="s">
        <v>130</v>
      </c>
      <c r="AU453" s="134" t="s">
        <v>135</v>
      </c>
      <c r="AY453" s="16" t="s">
        <v>128</v>
      </c>
      <c r="BE453" s="135">
        <f>IF(N453="základní",J453,0)</f>
        <v>0</v>
      </c>
      <c r="BF453" s="135">
        <f>IF(N453="snížená",J453,0)</f>
        <v>0</v>
      </c>
      <c r="BG453" s="135">
        <f>IF(N453="zákl. přenesená",J453,0)</f>
        <v>0</v>
      </c>
      <c r="BH453" s="135">
        <f>IF(N453="sníž. přenesená",J453,0)</f>
        <v>0</v>
      </c>
      <c r="BI453" s="135">
        <f>IF(N453="nulová",J453,0)</f>
        <v>0</v>
      </c>
      <c r="BJ453" s="16" t="s">
        <v>135</v>
      </c>
      <c r="BK453" s="135">
        <f>ROUND(I453*H453,2)</f>
        <v>0</v>
      </c>
      <c r="BL453" s="16" t="s">
        <v>224</v>
      </c>
      <c r="BM453" s="134" t="s">
        <v>776</v>
      </c>
    </row>
    <row r="454" spans="2:65" s="1" customFormat="1" ht="11">
      <c r="B454" s="31"/>
      <c r="D454" s="136" t="s">
        <v>137</v>
      </c>
      <c r="F454" s="137" t="s">
        <v>777</v>
      </c>
      <c r="I454" s="138"/>
      <c r="L454" s="31"/>
      <c r="M454" s="139"/>
      <c r="T454" s="52"/>
      <c r="AT454" s="16" t="s">
        <v>137</v>
      </c>
      <c r="AU454" s="16" t="s">
        <v>135</v>
      </c>
    </row>
    <row r="455" spans="2:65" s="1" customFormat="1" ht="37.75" customHeight="1">
      <c r="B455" s="31"/>
      <c r="C455" s="122" t="s">
        <v>778</v>
      </c>
      <c r="D455" s="122" t="s">
        <v>130</v>
      </c>
      <c r="E455" s="123" t="s">
        <v>779</v>
      </c>
      <c r="F455" s="124" t="s">
        <v>780</v>
      </c>
      <c r="G455" s="125" t="s">
        <v>490</v>
      </c>
      <c r="H455" s="126">
        <v>32</v>
      </c>
      <c r="I455" s="127"/>
      <c r="J455" s="128">
        <f>ROUND(I455*H455,2)</f>
        <v>0</v>
      </c>
      <c r="K455" s="129"/>
      <c r="L455" s="31"/>
      <c r="M455" s="130" t="s">
        <v>21</v>
      </c>
      <c r="N455" s="131" t="s">
        <v>46</v>
      </c>
      <c r="P455" s="132">
        <f>O455*H455</f>
        <v>0</v>
      </c>
      <c r="Q455" s="132">
        <v>7.1000000000000002E-4</v>
      </c>
      <c r="R455" s="132">
        <f>Q455*H455</f>
        <v>2.2720000000000001E-2</v>
      </c>
      <c r="S455" s="132">
        <v>0</v>
      </c>
      <c r="T455" s="133">
        <f>S455*H455</f>
        <v>0</v>
      </c>
      <c r="AR455" s="134" t="s">
        <v>224</v>
      </c>
      <c r="AT455" s="134" t="s">
        <v>130</v>
      </c>
      <c r="AU455" s="134" t="s">
        <v>135</v>
      </c>
      <c r="AY455" s="16" t="s">
        <v>128</v>
      </c>
      <c r="BE455" s="135">
        <f>IF(N455="základní",J455,0)</f>
        <v>0</v>
      </c>
      <c r="BF455" s="135">
        <f>IF(N455="snížená",J455,0)</f>
        <v>0</v>
      </c>
      <c r="BG455" s="135">
        <f>IF(N455="zákl. přenesená",J455,0)</f>
        <v>0</v>
      </c>
      <c r="BH455" s="135">
        <f>IF(N455="sníž. přenesená",J455,0)</f>
        <v>0</v>
      </c>
      <c r="BI455" s="135">
        <f>IF(N455="nulová",J455,0)</f>
        <v>0</v>
      </c>
      <c r="BJ455" s="16" t="s">
        <v>135</v>
      </c>
      <c r="BK455" s="135">
        <f>ROUND(I455*H455,2)</f>
        <v>0</v>
      </c>
      <c r="BL455" s="16" t="s">
        <v>224</v>
      </c>
      <c r="BM455" s="134" t="s">
        <v>781</v>
      </c>
    </row>
    <row r="456" spans="2:65" s="1" customFormat="1" ht="11">
      <c r="B456" s="31"/>
      <c r="D456" s="136" t="s">
        <v>137</v>
      </c>
      <c r="F456" s="137" t="s">
        <v>782</v>
      </c>
      <c r="I456" s="138"/>
      <c r="L456" s="31"/>
      <c r="M456" s="139"/>
      <c r="T456" s="52"/>
      <c r="AT456" s="16" t="s">
        <v>137</v>
      </c>
      <c r="AU456" s="16" t="s">
        <v>135</v>
      </c>
    </row>
    <row r="457" spans="2:65" s="1" customFormat="1" ht="37.75" customHeight="1">
      <c r="B457" s="31"/>
      <c r="C457" s="122" t="s">
        <v>783</v>
      </c>
      <c r="D457" s="122" t="s">
        <v>130</v>
      </c>
      <c r="E457" s="123" t="s">
        <v>784</v>
      </c>
      <c r="F457" s="124" t="s">
        <v>785</v>
      </c>
      <c r="G457" s="125" t="s">
        <v>490</v>
      </c>
      <c r="H457" s="126">
        <v>6</v>
      </c>
      <c r="I457" s="127"/>
      <c r="J457" s="128">
        <f>ROUND(I457*H457,2)</f>
        <v>0</v>
      </c>
      <c r="K457" s="129"/>
      <c r="L457" s="31"/>
      <c r="M457" s="130" t="s">
        <v>21</v>
      </c>
      <c r="N457" s="131" t="s">
        <v>46</v>
      </c>
      <c r="P457" s="132">
        <f>O457*H457</f>
        <v>0</v>
      </c>
      <c r="Q457" s="132">
        <v>4.8000000000000001E-4</v>
      </c>
      <c r="R457" s="132">
        <f>Q457*H457</f>
        <v>2.8800000000000002E-3</v>
      </c>
      <c r="S457" s="132">
        <v>0</v>
      </c>
      <c r="T457" s="133">
        <f>S457*H457</f>
        <v>0</v>
      </c>
      <c r="AR457" s="134" t="s">
        <v>224</v>
      </c>
      <c r="AT457" s="134" t="s">
        <v>130</v>
      </c>
      <c r="AU457" s="134" t="s">
        <v>135</v>
      </c>
      <c r="AY457" s="16" t="s">
        <v>128</v>
      </c>
      <c r="BE457" s="135">
        <f>IF(N457="základní",J457,0)</f>
        <v>0</v>
      </c>
      <c r="BF457" s="135">
        <f>IF(N457="snížená",J457,0)</f>
        <v>0</v>
      </c>
      <c r="BG457" s="135">
        <f>IF(N457="zákl. přenesená",J457,0)</f>
        <v>0</v>
      </c>
      <c r="BH457" s="135">
        <f>IF(N457="sníž. přenesená",J457,0)</f>
        <v>0</v>
      </c>
      <c r="BI457" s="135">
        <f>IF(N457="nulová",J457,0)</f>
        <v>0</v>
      </c>
      <c r="BJ457" s="16" t="s">
        <v>135</v>
      </c>
      <c r="BK457" s="135">
        <f>ROUND(I457*H457,2)</f>
        <v>0</v>
      </c>
      <c r="BL457" s="16" t="s">
        <v>224</v>
      </c>
      <c r="BM457" s="134" t="s">
        <v>786</v>
      </c>
    </row>
    <row r="458" spans="2:65" s="1" customFormat="1" ht="11">
      <c r="B458" s="31"/>
      <c r="D458" s="136" t="s">
        <v>137</v>
      </c>
      <c r="F458" s="137" t="s">
        <v>787</v>
      </c>
      <c r="I458" s="138"/>
      <c r="L458" s="31"/>
      <c r="M458" s="139"/>
      <c r="T458" s="52"/>
      <c r="AT458" s="16" t="s">
        <v>137</v>
      </c>
      <c r="AU458" s="16" t="s">
        <v>135</v>
      </c>
    </row>
    <row r="459" spans="2:65" s="1" customFormat="1" ht="33" customHeight="1">
      <c r="B459" s="31"/>
      <c r="C459" s="122" t="s">
        <v>788</v>
      </c>
      <c r="D459" s="122" t="s">
        <v>130</v>
      </c>
      <c r="E459" s="123" t="s">
        <v>789</v>
      </c>
      <c r="F459" s="124" t="s">
        <v>790</v>
      </c>
      <c r="G459" s="125" t="s">
        <v>247</v>
      </c>
      <c r="H459" s="126">
        <v>81</v>
      </c>
      <c r="I459" s="127"/>
      <c r="J459" s="128">
        <f>ROUND(I459*H459,2)</f>
        <v>0</v>
      </c>
      <c r="K459" s="129"/>
      <c r="L459" s="31"/>
      <c r="M459" s="130" t="s">
        <v>21</v>
      </c>
      <c r="N459" s="131" t="s">
        <v>46</v>
      </c>
      <c r="P459" s="132">
        <f>O459*H459</f>
        <v>0</v>
      </c>
      <c r="Q459" s="132">
        <v>2.2300000000000002E-3</v>
      </c>
      <c r="R459" s="132">
        <f>Q459*H459</f>
        <v>0.18063000000000001</v>
      </c>
      <c r="S459" s="132">
        <v>0</v>
      </c>
      <c r="T459" s="133">
        <f>S459*H459</f>
        <v>0</v>
      </c>
      <c r="AR459" s="134" t="s">
        <v>224</v>
      </c>
      <c r="AT459" s="134" t="s">
        <v>130</v>
      </c>
      <c r="AU459" s="134" t="s">
        <v>135</v>
      </c>
      <c r="AY459" s="16" t="s">
        <v>128</v>
      </c>
      <c r="BE459" s="135">
        <f>IF(N459="základní",J459,0)</f>
        <v>0</v>
      </c>
      <c r="BF459" s="135">
        <f>IF(N459="snížená",J459,0)</f>
        <v>0</v>
      </c>
      <c r="BG459" s="135">
        <f>IF(N459="zákl. přenesená",J459,0)</f>
        <v>0</v>
      </c>
      <c r="BH459" s="135">
        <f>IF(N459="sníž. přenesená",J459,0)</f>
        <v>0</v>
      </c>
      <c r="BI459" s="135">
        <f>IF(N459="nulová",J459,0)</f>
        <v>0</v>
      </c>
      <c r="BJ459" s="16" t="s">
        <v>135</v>
      </c>
      <c r="BK459" s="135">
        <f>ROUND(I459*H459,2)</f>
        <v>0</v>
      </c>
      <c r="BL459" s="16" t="s">
        <v>224</v>
      </c>
      <c r="BM459" s="134" t="s">
        <v>791</v>
      </c>
    </row>
    <row r="460" spans="2:65" s="1" customFormat="1" ht="11">
      <c r="B460" s="31"/>
      <c r="D460" s="136" t="s">
        <v>137</v>
      </c>
      <c r="F460" s="137" t="s">
        <v>792</v>
      </c>
      <c r="I460" s="138"/>
      <c r="L460" s="31"/>
      <c r="M460" s="139"/>
      <c r="T460" s="52"/>
      <c r="AT460" s="16" t="s">
        <v>137</v>
      </c>
      <c r="AU460" s="16" t="s">
        <v>135</v>
      </c>
    </row>
    <row r="461" spans="2:65" s="1" customFormat="1" ht="49" customHeight="1">
      <c r="B461" s="31"/>
      <c r="C461" s="122" t="s">
        <v>793</v>
      </c>
      <c r="D461" s="122" t="s">
        <v>130</v>
      </c>
      <c r="E461" s="123" t="s">
        <v>794</v>
      </c>
      <c r="F461" s="124" t="s">
        <v>795</v>
      </c>
      <c r="G461" s="125" t="s">
        <v>162</v>
      </c>
      <c r="H461" s="126">
        <v>1.0449999999999999</v>
      </c>
      <c r="I461" s="127"/>
      <c r="J461" s="128">
        <f>ROUND(I461*H461,2)</f>
        <v>0</v>
      </c>
      <c r="K461" s="129"/>
      <c r="L461" s="31"/>
      <c r="M461" s="130" t="s">
        <v>21</v>
      </c>
      <c r="N461" s="131" t="s">
        <v>46</v>
      </c>
      <c r="P461" s="132">
        <f>O461*H461</f>
        <v>0</v>
      </c>
      <c r="Q461" s="132">
        <v>0</v>
      </c>
      <c r="R461" s="132">
        <f>Q461*H461</f>
        <v>0</v>
      </c>
      <c r="S461" s="132">
        <v>0</v>
      </c>
      <c r="T461" s="133">
        <f>S461*H461</f>
        <v>0</v>
      </c>
      <c r="AR461" s="134" t="s">
        <v>224</v>
      </c>
      <c r="AT461" s="134" t="s">
        <v>130</v>
      </c>
      <c r="AU461" s="134" t="s">
        <v>135</v>
      </c>
      <c r="AY461" s="16" t="s">
        <v>128</v>
      </c>
      <c r="BE461" s="135">
        <f>IF(N461="základní",J461,0)</f>
        <v>0</v>
      </c>
      <c r="BF461" s="135">
        <f>IF(N461="snížená",J461,0)</f>
        <v>0</v>
      </c>
      <c r="BG461" s="135">
        <f>IF(N461="zákl. přenesená",J461,0)</f>
        <v>0</v>
      </c>
      <c r="BH461" s="135">
        <f>IF(N461="sníž. přenesená",J461,0)</f>
        <v>0</v>
      </c>
      <c r="BI461" s="135">
        <f>IF(N461="nulová",J461,0)</f>
        <v>0</v>
      </c>
      <c r="BJ461" s="16" t="s">
        <v>135</v>
      </c>
      <c r="BK461" s="135">
        <f>ROUND(I461*H461,2)</f>
        <v>0</v>
      </c>
      <c r="BL461" s="16" t="s">
        <v>224</v>
      </c>
      <c r="BM461" s="134" t="s">
        <v>796</v>
      </c>
    </row>
    <row r="462" spans="2:65" s="1" customFormat="1" ht="11">
      <c r="B462" s="31"/>
      <c r="D462" s="136" t="s">
        <v>137</v>
      </c>
      <c r="F462" s="137" t="s">
        <v>797</v>
      </c>
      <c r="I462" s="138"/>
      <c r="L462" s="31"/>
      <c r="M462" s="139"/>
      <c r="T462" s="52"/>
      <c r="AT462" s="16" t="s">
        <v>137</v>
      </c>
      <c r="AU462" s="16" t="s">
        <v>135</v>
      </c>
    </row>
    <row r="463" spans="2:65" s="11" customFormat="1" ht="22.75" customHeight="1">
      <c r="B463" s="110"/>
      <c r="D463" s="111" t="s">
        <v>73</v>
      </c>
      <c r="E463" s="120" t="s">
        <v>798</v>
      </c>
      <c r="F463" s="120" t="s">
        <v>799</v>
      </c>
      <c r="I463" s="113"/>
      <c r="J463" s="121">
        <f>BK463</f>
        <v>0</v>
      </c>
      <c r="L463" s="110"/>
      <c r="M463" s="115"/>
      <c r="P463" s="116">
        <f>SUM(P464:P473)</f>
        <v>0</v>
      </c>
      <c r="R463" s="116">
        <f>SUM(R464:R473)</f>
        <v>0</v>
      </c>
      <c r="T463" s="117">
        <f>SUM(T464:T473)</f>
        <v>0.115</v>
      </c>
      <c r="AR463" s="111" t="s">
        <v>135</v>
      </c>
      <c r="AT463" s="118" t="s">
        <v>73</v>
      </c>
      <c r="AU463" s="118" t="s">
        <v>79</v>
      </c>
      <c r="AY463" s="111" t="s">
        <v>128</v>
      </c>
      <c r="BK463" s="119">
        <f>SUM(BK464:BK473)</f>
        <v>0</v>
      </c>
    </row>
    <row r="464" spans="2:65" s="1" customFormat="1" ht="37.75" customHeight="1">
      <c r="B464" s="31"/>
      <c r="C464" s="122" t="s">
        <v>800</v>
      </c>
      <c r="D464" s="122" t="s">
        <v>130</v>
      </c>
      <c r="E464" s="123" t="s">
        <v>801</v>
      </c>
      <c r="F464" s="124" t="s">
        <v>802</v>
      </c>
      <c r="G464" s="125" t="s">
        <v>490</v>
      </c>
      <c r="H464" s="126">
        <v>16</v>
      </c>
      <c r="I464" s="127"/>
      <c r="J464" s="128">
        <f>ROUND(I464*H464,2)</f>
        <v>0</v>
      </c>
      <c r="K464" s="129"/>
      <c r="L464" s="31"/>
      <c r="M464" s="130" t="s">
        <v>21</v>
      </c>
      <c r="N464" s="131" t="s">
        <v>46</v>
      </c>
      <c r="P464" s="132">
        <f>O464*H464</f>
        <v>0</v>
      </c>
      <c r="Q464" s="132">
        <v>0</v>
      </c>
      <c r="R464" s="132">
        <f>Q464*H464</f>
        <v>0</v>
      </c>
      <c r="S464" s="132">
        <v>5.0000000000000001E-3</v>
      </c>
      <c r="T464" s="133">
        <f>S464*H464</f>
        <v>0.08</v>
      </c>
      <c r="AR464" s="134" t="s">
        <v>224</v>
      </c>
      <c r="AT464" s="134" t="s">
        <v>130</v>
      </c>
      <c r="AU464" s="134" t="s">
        <v>135</v>
      </c>
      <c r="AY464" s="16" t="s">
        <v>128</v>
      </c>
      <c r="BE464" s="135">
        <f>IF(N464="základní",J464,0)</f>
        <v>0</v>
      </c>
      <c r="BF464" s="135">
        <f>IF(N464="snížená",J464,0)</f>
        <v>0</v>
      </c>
      <c r="BG464" s="135">
        <f>IF(N464="zákl. přenesená",J464,0)</f>
        <v>0</v>
      </c>
      <c r="BH464" s="135">
        <f>IF(N464="sníž. přenesená",J464,0)</f>
        <v>0</v>
      </c>
      <c r="BI464" s="135">
        <f>IF(N464="nulová",J464,0)</f>
        <v>0</v>
      </c>
      <c r="BJ464" s="16" t="s">
        <v>135</v>
      </c>
      <c r="BK464" s="135">
        <f>ROUND(I464*H464,2)</f>
        <v>0</v>
      </c>
      <c r="BL464" s="16" t="s">
        <v>224</v>
      </c>
      <c r="BM464" s="134" t="s">
        <v>803</v>
      </c>
    </row>
    <row r="465" spans="2:65" s="1" customFormat="1" ht="11">
      <c r="B465" s="31"/>
      <c r="D465" s="136" t="s">
        <v>137</v>
      </c>
      <c r="F465" s="137" t="s">
        <v>804</v>
      </c>
      <c r="I465" s="138"/>
      <c r="L465" s="31"/>
      <c r="M465" s="139"/>
      <c r="T465" s="52"/>
      <c r="AT465" s="16" t="s">
        <v>137</v>
      </c>
      <c r="AU465" s="16" t="s">
        <v>135</v>
      </c>
    </row>
    <row r="466" spans="2:65" s="12" customFormat="1" ht="12">
      <c r="B466" s="142"/>
      <c r="D466" s="140" t="s">
        <v>141</v>
      </c>
      <c r="E466" s="143" t="s">
        <v>21</v>
      </c>
      <c r="F466" s="144" t="s">
        <v>805</v>
      </c>
      <c r="H466" s="145">
        <v>16</v>
      </c>
      <c r="I466" s="146"/>
      <c r="L466" s="142"/>
      <c r="M466" s="147"/>
      <c r="T466" s="148"/>
      <c r="AT466" s="143" t="s">
        <v>141</v>
      </c>
      <c r="AU466" s="143" t="s">
        <v>135</v>
      </c>
      <c r="AV466" s="12" t="s">
        <v>135</v>
      </c>
      <c r="AW466" s="12" t="s">
        <v>34</v>
      </c>
      <c r="AX466" s="12" t="s">
        <v>74</v>
      </c>
      <c r="AY466" s="143" t="s">
        <v>128</v>
      </c>
    </row>
    <row r="467" spans="2:65" s="13" customFormat="1" ht="12">
      <c r="B467" s="149"/>
      <c r="D467" s="140" t="s">
        <v>141</v>
      </c>
      <c r="E467" s="150" t="s">
        <v>21</v>
      </c>
      <c r="F467" s="151" t="s">
        <v>144</v>
      </c>
      <c r="H467" s="152">
        <v>16</v>
      </c>
      <c r="I467" s="153"/>
      <c r="L467" s="149"/>
      <c r="M467" s="154"/>
      <c r="T467" s="155"/>
      <c r="AT467" s="150" t="s">
        <v>141</v>
      </c>
      <c r="AU467" s="150" t="s">
        <v>135</v>
      </c>
      <c r="AV467" s="13" t="s">
        <v>134</v>
      </c>
      <c r="AW467" s="13" t="s">
        <v>34</v>
      </c>
      <c r="AX467" s="13" t="s">
        <v>79</v>
      </c>
      <c r="AY467" s="150" t="s">
        <v>128</v>
      </c>
    </row>
    <row r="468" spans="2:65" s="1" customFormat="1" ht="33" customHeight="1">
      <c r="B468" s="31"/>
      <c r="C468" s="122" t="s">
        <v>806</v>
      </c>
      <c r="D468" s="122" t="s">
        <v>130</v>
      </c>
      <c r="E468" s="123" t="s">
        <v>807</v>
      </c>
      <c r="F468" s="124" t="s">
        <v>808</v>
      </c>
      <c r="G468" s="125" t="s">
        <v>490</v>
      </c>
      <c r="H468" s="126">
        <v>5</v>
      </c>
      <c r="I468" s="127"/>
      <c r="J468" s="128">
        <f>ROUND(I468*H468,2)</f>
        <v>0</v>
      </c>
      <c r="K468" s="129"/>
      <c r="L468" s="31"/>
      <c r="M468" s="130" t="s">
        <v>21</v>
      </c>
      <c r="N468" s="131" t="s">
        <v>46</v>
      </c>
      <c r="P468" s="132">
        <f>O468*H468</f>
        <v>0</v>
      </c>
      <c r="Q468" s="132">
        <v>0</v>
      </c>
      <c r="R468" s="132">
        <f>Q468*H468</f>
        <v>0</v>
      </c>
      <c r="S468" s="132">
        <v>7.0000000000000001E-3</v>
      </c>
      <c r="T468" s="133">
        <f>S468*H468</f>
        <v>3.5000000000000003E-2</v>
      </c>
      <c r="AR468" s="134" t="s">
        <v>224</v>
      </c>
      <c r="AT468" s="134" t="s">
        <v>130</v>
      </c>
      <c r="AU468" s="134" t="s">
        <v>135</v>
      </c>
      <c r="AY468" s="16" t="s">
        <v>128</v>
      </c>
      <c r="BE468" s="135">
        <f>IF(N468="základní",J468,0)</f>
        <v>0</v>
      </c>
      <c r="BF468" s="135">
        <f>IF(N468="snížená",J468,0)</f>
        <v>0</v>
      </c>
      <c r="BG468" s="135">
        <f>IF(N468="zákl. přenesená",J468,0)</f>
        <v>0</v>
      </c>
      <c r="BH468" s="135">
        <f>IF(N468="sníž. přenesená",J468,0)</f>
        <v>0</v>
      </c>
      <c r="BI468" s="135">
        <f>IF(N468="nulová",J468,0)</f>
        <v>0</v>
      </c>
      <c r="BJ468" s="16" t="s">
        <v>135</v>
      </c>
      <c r="BK468" s="135">
        <f>ROUND(I468*H468,2)</f>
        <v>0</v>
      </c>
      <c r="BL468" s="16" t="s">
        <v>224</v>
      </c>
      <c r="BM468" s="134" t="s">
        <v>809</v>
      </c>
    </row>
    <row r="469" spans="2:65" s="1" customFormat="1" ht="11">
      <c r="B469" s="31"/>
      <c r="D469" s="136" t="s">
        <v>137</v>
      </c>
      <c r="F469" s="137" t="s">
        <v>810</v>
      </c>
      <c r="I469" s="138"/>
      <c r="L469" s="31"/>
      <c r="M469" s="139"/>
      <c r="T469" s="52"/>
      <c r="AT469" s="16" t="s">
        <v>137</v>
      </c>
      <c r="AU469" s="16" t="s">
        <v>135</v>
      </c>
    </row>
    <row r="470" spans="2:65" s="12" customFormat="1" ht="12">
      <c r="B470" s="142"/>
      <c r="D470" s="140" t="s">
        <v>141</v>
      </c>
      <c r="E470" s="143" t="s">
        <v>21</v>
      </c>
      <c r="F470" s="144" t="s">
        <v>811</v>
      </c>
      <c r="H470" s="145">
        <v>5</v>
      </c>
      <c r="I470" s="146"/>
      <c r="L470" s="142"/>
      <c r="M470" s="147"/>
      <c r="T470" s="148"/>
      <c r="AT470" s="143" t="s">
        <v>141</v>
      </c>
      <c r="AU470" s="143" t="s">
        <v>135</v>
      </c>
      <c r="AV470" s="12" t="s">
        <v>135</v>
      </c>
      <c r="AW470" s="12" t="s">
        <v>34</v>
      </c>
      <c r="AX470" s="12" t="s">
        <v>74</v>
      </c>
      <c r="AY470" s="143" t="s">
        <v>128</v>
      </c>
    </row>
    <row r="471" spans="2:65" s="13" customFormat="1" ht="12">
      <c r="B471" s="149"/>
      <c r="D471" s="140" t="s">
        <v>141</v>
      </c>
      <c r="E471" s="150" t="s">
        <v>21</v>
      </c>
      <c r="F471" s="151" t="s">
        <v>144</v>
      </c>
      <c r="H471" s="152">
        <v>5</v>
      </c>
      <c r="I471" s="153"/>
      <c r="L471" s="149"/>
      <c r="M471" s="154"/>
      <c r="T471" s="155"/>
      <c r="AT471" s="150" t="s">
        <v>141</v>
      </c>
      <c r="AU471" s="150" t="s">
        <v>135</v>
      </c>
      <c r="AV471" s="13" t="s">
        <v>134</v>
      </c>
      <c r="AW471" s="13" t="s">
        <v>34</v>
      </c>
      <c r="AX471" s="13" t="s">
        <v>79</v>
      </c>
      <c r="AY471" s="150" t="s">
        <v>128</v>
      </c>
    </row>
    <row r="472" spans="2:65" s="1" customFormat="1" ht="44.25" customHeight="1">
      <c r="B472" s="31"/>
      <c r="C472" s="122" t="s">
        <v>812</v>
      </c>
      <c r="D472" s="122" t="s">
        <v>130</v>
      </c>
      <c r="E472" s="123" t="s">
        <v>813</v>
      </c>
      <c r="F472" s="124" t="s">
        <v>814</v>
      </c>
      <c r="G472" s="125" t="s">
        <v>643</v>
      </c>
      <c r="H472" s="167"/>
      <c r="I472" s="127"/>
      <c r="J472" s="128">
        <f>ROUND(I472*H472,2)</f>
        <v>0</v>
      </c>
      <c r="K472" s="129"/>
      <c r="L472" s="31"/>
      <c r="M472" s="130" t="s">
        <v>21</v>
      </c>
      <c r="N472" s="131" t="s">
        <v>46</v>
      </c>
      <c r="P472" s="132">
        <f>O472*H472</f>
        <v>0</v>
      </c>
      <c r="Q472" s="132">
        <v>0</v>
      </c>
      <c r="R472" s="132">
        <f>Q472*H472</f>
        <v>0</v>
      </c>
      <c r="S472" s="132">
        <v>0</v>
      </c>
      <c r="T472" s="133">
        <f>S472*H472</f>
        <v>0</v>
      </c>
      <c r="AR472" s="134" t="s">
        <v>224</v>
      </c>
      <c r="AT472" s="134" t="s">
        <v>130</v>
      </c>
      <c r="AU472" s="134" t="s">
        <v>135</v>
      </c>
      <c r="AY472" s="16" t="s">
        <v>128</v>
      </c>
      <c r="BE472" s="135">
        <f>IF(N472="základní",J472,0)</f>
        <v>0</v>
      </c>
      <c r="BF472" s="135">
        <f>IF(N472="snížená",J472,0)</f>
        <v>0</v>
      </c>
      <c r="BG472" s="135">
        <f>IF(N472="zákl. přenesená",J472,0)</f>
        <v>0</v>
      </c>
      <c r="BH472" s="135">
        <f>IF(N472="sníž. přenesená",J472,0)</f>
        <v>0</v>
      </c>
      <c r="BI472" s="135">
        <f>IF(N472="nulová",J472,0)</f>
        <v>0</v>
      </c>
      <c r="BJ472" s="16" t="s">
        <v>135</v>
      </c>
      <c r="BK472" s="135">
        <f>ROUND(I472*H472,2)</f>
        <v>0</v>
      </c>
      <c r="BL472" s="16" t="s">
        <v>224</v>
      </c>
      <c r="BM472" s="134" t="s">
        <v>815</v>
      </c>
    </row>
    <row r="473" spans="2:65" s="1" customFormat="1" ht="11">
      <c r="B473" s="31"/>
      <c r="D473" s="136" t="s">
        <v>137</v>
      </c>
      <c r="F473" s="137" t="s">
        <v>816</v>
      </c>
      <c r="I473" s="138"/>
      <c r="L473" s="31"/>
      <c r="M473" s="139"/>
      <c r="T473" s="52"/>
      <c r="AT473" s="16" t="s">
        <v>137</v>
      </c>
      <c r="AU473" s="16" t="s">
        <v>135</v>
      </c>
    </row>
    <row r="474" spans="2:65" s="11" customFormat="1" ht="22.75" customHeight="1">
      <c r="B474" s="110"/>
      <c r="D474" s="111" t="s">
        <v>73</v>
      </c>
      <c r="E474" s="120" t="s">
        <v>817</v>
      </c>
      <c r="F474" s="120" t="s">
        <v>818</v>
      </c>
      <c r="I474" s="113"/>
      <c r="J474" s="121">
        <f>BK474</f>
        <v>0</v>
      </c>
      <c r="L474" s="110"/>
      <c r="M474" s="115"/>
      <c r="P474" s="116">
        <f>SUM(P475:P498)</f>
        <v>0</v>
      </c>
      <c r="R474" s="116">
        <f>SUM(R475:R498)</f>
        <v>1.1956199999999999</v>
      </c>
      <c r="T474" s="117">
        <f>SUM(T475:T498)</f>
        <v>1.5939999999999999</v>
      </c>
      <c r="AR474" s="111" t="s">
        <v>135</v>
      </c>
      <c r="AT474" s="118" t="s">
        <v>73</v>
      </c>
      <c r="AU474" s="118" t="s">
        <v>79</v>
      </c>
      <c r="AY474" s="111" t="s">
        <v>128</v>
      </c>
      <c r="BK474" s="119">
        <f>SUM(BK475:BK498)</f>
        <v>0</v>
      </c>
    </row>
    <row r="475" spans="2:65" s="1" customFormat="1" ht="37.75" customHeight="1">
      <c r="B475" s="31"/>
      <c r="C475" s="122" t="s">
        <v>819</v>
      </c>
      <c r="D475" s="122" t="s">
        <v>130</v>
      </c>
      <c r="E475" s="123" t="s">
        <v>820</v>
      </c>
      <c r="F475" s="124" t="s">
        <v>821</v>
      </c>
      <c r="G475" s="125" t="s">
        <v>490</v>
      </c>
      <c r="H475" s="126">
        <v>20</v>
      </c>
      <c r="I475" s="127"/>
      <c r="J475" s="128">
        <f>ROUND(I475*H475,2)</f>
        <v>0</v>
      </c>
      <c r="K475" s="129"/>
      <c r="L475" s="31"/>
      <c r="M475" s="130" t="s">
        <v>21</v>
      </c>
      <c r="N475" s="131" t="s">
        <v>46</v>
      </c>
      <c r="P475" s="132">
        <f>O475*H475</f>
        <v>0</v>
      </c>
      <c r="Q475" s="132">
        <v>0</v>
      </c>
      <c r="R475" s="132">
        <f>Q475*H475</f>
        <v>0</v>
      </c>
      <c r="S475" s="132">
        <v>6.6000000000000003E-2</v>
      </c>
      <c r="T475" s="133">
        <f>S475*H475</f>
        <v>1.32</v>
      </c>
      <c r="AR475" s="134" t="s">
        <v>224</v>
      </c>
      <c r="AT475" s="134" t="s">
        <v>130</v>
      </c>
      <c r="AU475" s="134" t="s">
        <v>135</v>
      </c>
      <c r="AY475" s="16" t="s">
        <v>128</v>
      </c>
      <c r="BE475" s="135">
        <f>IF(N475="základní",J475,0)</f>
        <v>0</v>
      </c>
      <c r="BF475" s="135">
        <f>IF(N475="snížená",J475,0)</f>
        <v>0</v>
      </c>
      <c r="BG475" s="135">
        <f>IF(N475="zákl. přenesená",J475,0)</f>
        <v>0</v>
      </c>
      <c r="BH475" s="135">
        <f>IF(N475="sníž. přenesená",J475,0)</f>
        <v>0</v>
      </c>
      <c r="BI475" s="135">
        <f>IF(N475="nulová",J475,0)</f>
        <v>0</v>
      </c>
      <c r="BJ475" s="16" t="s">
        <v>135</v>
      </c>
      <c r="BK475" s="135">
        <f>ROUND(I475*H475,2)</f>
        <v>0</v>
      </c>
      <c r="BL475" s="16" t="s">
        <v>224</v>
      </c>
      <c r="BM475" s="134" t="s">
        <v>822</v>
      </c>
    </row>
    <row r="476" spans="2:65" s="1" customFormat="1" ht="11">
      <c r="B476" s="31"/>
      <c r="D476" s="136" t="s">
        <v>137</v>
      </c>
      <c r="F476" s="137" t="s">
        <v>823</v>
      </c>
      <c r="I476" s="138"/>
      <c r="L476" s="31"/>
      <c r="M476" s="139"/>
      <c r="T476" s="52"/>
      <c r="AT476" s="16" t="s">
        <v>137</v>
      </c>
      <c r="AU476" s="16" t="s">
        <v>135</v>
      </c>
    </row>
    <row r="477" spans="2:65" s="1" customFormat="1" ht="24.25" customHeight="1">
      <c r="B477" s="31"/>
      <c r="C477" s="122" t="s">
        <v>824</v>
      </c>
      <c r="D477" s="122" t="s">
        <v>130</v>
      </c>
      <c r="E477" s="123" t="s">
        <v>825</v>
      </c>
      <c r="F477" s="124" t="s">
        <v>826</v>
      </c>
      <c r="G477" s="125" t="s">
        <v>179</v>
      </c>
      <c r="H477" s="126">
        <v>6</v>
      </c>
      <c r="I477" s="127"/>
      <c r="J477" s="128">
        <f>ROUND(I477*H477,2)</f>
        <v>0</v>
      </c>
      <c r="K477" s="129"/>
      <c r="L477" s="31"/>
      <c r="M477" s="130" t="s">
        <v>21</v>
      </c>
      <c r="N477" s="131" t="s">
        <v>46</v>
      </c>
      <c r="P477" s="132">
        <f>O477*H477</f>
        <v>0</v>
      </c>
      <c r="Q477" s="132">
        <v>0</v>
      </c>
      <c r="R477" s="132">
        <f>Q477*H477</f>
        <v>0</v>
      </c>
      <c r="S477" s="132">
        <v>0.02</v>
      </c>
      <c r="T477" s="133">
        <f>S477*H477</f>
        <v>0.12</v>
      </c>
      <c r="AR477" s="134" t="s">
        <v>224</v>
      </c>
      <c r="AT477" s="134" t="s">
        <v>130</v>
      </c>
      <c r="AU477" s="134" t="s">
        <v>135</v>
      </c>
      <c r="AY477" s="16" t="s">
        <v>128</v>
      </c>
      <c r="BE477" s="135">
        <f>IF(N477="základní",J477,0)</f>
        <v>0</v>
      </c>
      <c r="BF477" s="135">
        <f>IF(N477="snížená",J477,0)</f>
        <v>0</v>
      </c>
      <c r="BG477" s="135">
        <f>IF(N477="zákl. přenesená",J477,0)</f>
        <v>0</v>
      </c>
      <c r="BH477" s="135">
        <f>IF(N477="sníž. přenesená",J477,0)</f>
        <v>0</v>
      </c>
      <c r="BI477" s="135">
        <f>IF(N477="nulová",J477,0)</f>
        <v>0</v>
      </c>
      <c r="BJ477" s="16" t="s">
        <v>135</v>
      </c>
      <c r="BK477" s="135">
        <f>ROUND(I477*H477,2)</f>
        <v>0</v>
      </c>
      <c r="BL477" s="16" t="s">
        <v>224</v>
      </c>
      <c r="BM477" s="134" t="s">
        <v>827</v>
      </c>
    </row>
    <row r="478" spans="2:65" s="1" customFormat="1" ht="11">
      <c r="B478" s="31"/>
      <c r="D478" s="136" t="s">
        <v>137</v>
      </c>
      <c r="F478" s="137" t="s">
        <v>828</v>
      </c>
      <c r="I478" s="138"/>
      <c r="L478" s="31"/>
      <c r="M478" s="139"/>
      <c r="T478" s="52"/>
      <c r="AT478" s="16" t="s">
        <v>137</v>
      </c>
      <c r="AU478" s="16" t="s">
        <v>135</v>
      </c>
    </row>
    <row r="479" spans="2:65" s="1" customFormat="1" ht="24.25" customHeight="1">
      <c r="B479" s="31"/>
      <c r="C479" s="122" t="s">
        <v>829</v>
      </c>
      <c r="D479" s="122" t="s">
        <v>130</v>
      </c>
      <c r="E479" s="123" t="s">
        <v>830</v>
      </c>
      <c r="F479" s="124" t="s">
        <v>831</v>
      </c>
      <c r="G479" s="125" t="s">
        <v>247</v>
      </c>
      <c r="H479" s="126">
        <v>20</v>
      </c>
      <c r="I479" s="127"/>
      <c r="J479" s="128">
        <f>ROUND(I479*H479,2)</f>
        <v>0</v>
      </c>
      <c r="K479" s="129"/>
      <c r="L479" s="31"/>
      <c r="M479" s="130" t="s">
        <v>21</v>
      </c>
      <c r="N479" s="131" t="s">
        <v>46</v>
      </c>
      <c r="P479" s="132">
        <f>O479*H479</f>
        <v>0</v>
      </c>
      <c r="Q479" s="132">
        <v>0</v>
      </c>
      <c r="R479" s="132">
        <f>Q479*H479</f>
        <v>0</v>
      </c>
      <c r="S479" s="132">
        <v>2.0000000000000001E-4</v>
      </c>
      <c r="T479" s="133">
        <f>S479*H479</f>
        <v>4.0000000000000001E-3</v>
      </c>
      <c r="AR479" s="134" t="s">
        <v>224</v>
      </c>
      <c r="AT479" s="134" t="s">
        <v>130</v>
      </c>
      <c r="AU479" s="134" t="s">
        <v>135</v>
      </c>
      <c r="AY479" s="16" t="s">
        <v>128</v>
      </c>
      <c r="BE479" s="135">
        <f>IF(N479="základní",J479,0)</f>
        <v>0</v>
      </c>
      <c r="BF479" s="135">
        <f>IF(N479="snížená",J479,0)</f>
        <v>0</v>
      </c>
      <c r="BG479" s="135">
        <f>IF(N479="zákl. přenesená",J479,0)</f>
        <v>0</v>
      </c>
      <c r="BH479" s="135">
        <f>IF(N479="sníž. přenesená",J479,0)</f>
        <v>0</v>
      </c>
      <c r="BI479" s="135">
        <f>IF(N479="nulová",J479,0)</f>
        <v>0</v>
      </c>
      <c r="BJ479" s="16" t="s">
        <v>135</v>
      </c>
      <c r="BK479" s="135">
        <f>ROUND(I479*H479,2)</f>
        <v>0</v>
      </c>
      <c r="BL479" s="16" t="s">
        <v>224</v>
      </c>
      <c r="BM479" s="134" t="s">
        <v>832</v>
      </c>
    </row>
    <row r="480" spans="2:65" s="1" customFormat="1" ht="11">
      <c r="B480" s="31"/>
      <c r="D480" s="136" t="s">
        <v>137</v>
      </c>
      <c r="F480" s="137" t="s">
        <v>833</v>
      </c>
      <c r="I480" s="138"/>
      <c r="L480" s="31"/>
      <c r="M480" s="139"/>
      <c r="T480" s="52"/>
      <c r="AT480" s="16" t="s">
        <v>137</v>
      </c>
      <c r="AU480" s="16" t="s">
        <v>135</v>
      </c>
    </row>
    <row r="481" spans="2:65" s="12" customFormat="1" ht="12">
      <c r="B481" s="142"/>
      <c r="D481" s="140" t="s">
        <v>141</v>
      </c>
      <c r="E481" s="143" t="s">
        <v>21</v>
      </c>
      <c r="F481" s="144" t="s">
        <v>834</v>
      </c>
      <c r="H481" s="145">
        <v>20</v>
      </c>
      <c r="I481" s="146"/>
      <c r="L481" s="142"/>
      <c r="M481" s="147"/>
      <c r="T481" s="148"/>
      <c r="AT481" s="143" t="s">
        <v>141</v>
      </c>
      <c r="AU481" s="143" t="s">
        <v>135</v>
      </c>
      <c r="AV481" s="12" t="s">
        <v>135</v>
      </c>
      <c r="AW481" s="12" t="s">
        <v>34</v>
      </c>
      <c r="AX481" s="12" t="s">
        <v>74</v>
      </c>
      <c r="AY481" s="143" t="s">
        <v>128</v>
      </c>
    </row>
    <row r="482" spans="2:65" s="13" customFormat="1" ht="12">
      <c r="B482" s="149"/>
      <c r="D482" s="140" t="s">
        <v>141</v>
      </c>
      <c r="E482" s="150" t="s">
        <v>21</v>
      </c>
      <c r="F482" s="151" t="s">
        <v>144</v>
      </c>
      <c r="H482" s="152">
        <v>20</v>
      </c>
      <c r="I482" s="153"/>
      <c r="L482" s="149"/>
      <c r="M482" s="154"/>
      <c r="T482" s="155"/>
      <c r="AT482" s="150" t="s">
        <v>141</v>
      </c>
      <c r="AU482" s="150" t="s">
        <v>135</v>
      </c>
      <c r="AV482" s="13" t="s">
        <v>134</v>
      </c>
      <c r="AW482" s="13" t="s">
        <v>34</v>
      </c>
      <c r="AX482" s="13" t="s">
        <v>79</v>
      </c>
      <c r="AY482" s="150" t="s">
        <v>128</v>
      </c>
    </row>
    <row r="483" spans="2:65" s="1" customFormat="1" ht="44.25" customHeight="1">
      <c r="B483" s="31"/>
      <c r="C483" s="122" t="s">
        <v>835</v>
      </c>
      <c r="D483" s="122" t="s">
        <v>130</v>
      </c>
      <c r="E483" s="123" t="s">
        <v>836</v>
      </c>
      <c r="F483" s="124" t="s">
        <v>837</v>
      </c>
      <c r="G483" s="125" t="s">
        <v>490</v>
      </c>
      <c r="H483" s="126">
        <v>4</v>
      </c>
      <c r="I483" s="127"/>
      <c r="J483" s="128">
        <f>ROUND(I483*H483,2)</f>
        <v>0</v>
      </c>
      <c r="K483" s="129"/>
      <c r="L483" s="31"/>
      <c r="M483" s="130" t="s">
        <v>21</v>
      </c>
      <c r="N483" s="131" t="s">
        <v>46</v>
      </c>
      <c r="P483" s="132">
        <f>O483*H483</f>
        <v>0</v>
      </c>
      <c r="Q483" s="132">
        <v>5.0000000000000002E-5</v>
      </c>
      <c r="R483" s="132">
        <f>Q483*H483</f>
        <v>2.0000000000000001E-4</v>
      </c>
      <c r="S483" s="132">
        <v>0</v>
      </c>
      <c r="T483" s="133">
        <f>S483*H483</f>
        <v>0</v>
      </c>
      <c r="AR483" s="134" t="s">
        <v>224</v>
      </c>
      <c r="AT483" s="134" t="s">
        <v>130</v>
      </c>
      <c r="AU483" s="134" t="s">
        <v>135</v>
      </c>
      <c r="AY483" s="16" t="s">
        <v>128</v>
      </c>
      <c r="BE483" s="135">
        <f>IF(N483="základní",J483,0)</f>
        <v>0</v>
      </c>
      <c r="BF483" s="135">
        <f>IF(N483="snížená",J483,0)</f>
        <v>0</v>
      </c>
      <c r="BG483" s="135">
        <f>IF(N483="zákl. přenesená",J483,0)</f>
        <v>0</v>
      </c>
      <c r="BH483" s="135">
        <f>IF(N483="sníž. přenesená",J483,0)</f>
        <v>0</v>
      </c>
      <c r="BI483" s="135">
        <f>IF(N483="nulová",J483,0)</f>
        <v>0</v>
      </c>
      <c r="BJ483" s="16" t="s">
        <v>135</v>
      </c>
      <c r="BK483" s="135">
        <f>ROUND(I483*H483,2)</f>
        <v>0</v>
      </c>
      <c r="BL483" s="16" t="s">
        <v>224</v>
      </c>
      <c r="BM483" s="134" t="s">
        <v>838</v>
      </c>
    </row>
    <row r="484" spans="2:65" s="1" customFormat="1" ht="11">
      <c r="B484" s="31"/>
      <c r="D484" s="136" t="s">
        <v>137</v>
      </c>
      <c r="F484" s="137" t="s">
        <v>839</v>
      </c>
      <c r="I484" s="138"/>
      <c r="L484" s="31"/>
      <c r="M484" s="139"/>
      <c r="T484" s="52"/>
      <c r="AT484" s="16" t="s">
        <v>137</v>
      </c>
      <c r="AU484" s="16" t="s">
        <v>135</v>
      </c>
    </row>
    <row r="485" spans="2:65" s="1" customFormat="1" ht="16.5" customHeight="1">
      <c r="B485" s="31"/>
      <c r="C485" s="156" t="s">
        <v>840</v>
      </c>
      <c r="D485" s="156" t="s">
        <v>184</v>
      </c>
      <c r="E485" s="157" t="s">
        <v>841</v>
      </c>
      <c r="F485" s="158" t="s">
        <v>842</v>
      </c>
      <c r="G485" s="159" t="s">
        <v>490</v>
      </c>
      <c r="H485" s="160">
        <v>4</v>
      </c>
      <c r="I485" s="161"/>
      <c r="J485" s="162">
        <f>ROUND(I485*H485,2)</f>
        <v>0</v>
      </c>
      <c r="K485" s="163"/>
      <c r="L485" s="164"/>
      <c r="M485" s="165" t="s">
        <v>21</v>
      </c>
      <c r="N485" s="166" t="s">
        <v>46</v>
      </c>
      <c r="P485" s="132">
        <f>O485*H485</f>
        <v>0</v>
      </c>
      <c r="Q485" s="132">
        <v>3.7999999999999999E-2</v>
      </c>
      <c r="R485" s="132">
        <f>Q485*H485</f>
        <v>0.152</v>
      </c>
      <c r="S485" s="132">
        <v>0</v>
      </c>
      <c r="T485" s="133">
        <f>S485*H485</f>
        <v>0</v>
      </c>
      <c r="AR485" s="134" t="s">
        <v>314</v>
      </c>
      <c r="AT485" s="134" t="s">
        <v>184</v>
      </c>
      <c r="AU485" s="134" t="s">
        <v>135</v>
      </c>
      <c r="AY485" s="16" t="s">
        <v>128</v>
      </c>
      <c r="BE485" s="135">
        <f>IF(N485="základní",J485,0)</f>
        <v>0</v>
      </c>
      <c r="BF485" s="135">
        <f>IF(N485="snížená",J485,0)</f>
        <v>0</v>
      </c>
      <c r="BG485" s="135">
        <f>IF(N485="zákl. přenesená",J485,0)</f>
        <v>0</v>
      </c>
      <c r="BH485" s="135">
        <f>IF(N485="sníž. přenesená",J485,0)</f>
        <v>0</v>
      </c>
      <c r="BI485" s="135">
        <f>IF(N485="nulová",J485,0)</f>
        <v>0</v>
      </c>
      <c r="BJ485" s="16" t="s">
        <v>135</v>
      </c>
      <c r="BK485" s="135">
        <f>ROUND(I485*H485,2)</f>
        <v>0</v>
      </c>
      <c r="BL485" s="16" t="s">
        <v>224</v>
      </c>
      <c r="BM485" s="134" t="s">
        <v>843</v>
      </c>
    </row>
    <row r="486" spans="2:65" s="1" customFormat="1" ht="24.25" customHeight="1">
      <c r="B486" s="31"/>
      <c r="C486" s="122" t="s">
        <v>844</v>
      </c>
      <c r="D486" s="122" t="s">
        <v>130</v>
      </c>
      <c r="E486" s="123" t="s">
        <v>845</v>
      </c>
      <c r="F486" s="124" t="s">
        <v>846</v>
      </c>
      <c r="G486" s="125" t="s">
        <v>187</v>
      </c>
      <c r="H486" s="126">
        <v>50</v>
      </c>
      <c r="I486" s="127"/>
      <c r="J486" s="128">
        <f>ROUND(I486*H486,2)</f>
        <v>0</v>
      </c>
      <c r="K486" s="129"/>
      <c r="L486" s="31"/>
      <c r="M486" s="130" t="s">
        <v>21</v>
      </c>
      <c r="N486" s="131" t="s">
        <v>46</v>
      </c>
      <c r="P486" s="132">
        <f>O486*H486</f>
        <v>0</v>
      </c>
      <c r="Q486" s="132">
        <v>6.9999999999999994E-5</v>
      </c>
      <c r="R486" s="132">
        <f>Q486*H486</f>
        <v>3.4999999999999996E-3</v>
      </c>
      <c r="S486" s="132">
        <v>0</v>
      </c>
      <c r="T486" s="133">
        <f>S486*H486</f>
        <v>0</v>
      </c>
      <c r="AR486" s="134" t="s">
        <v>224</v>
      </c>
      <c r="AT486" s="134" t="s">
        <v>130</v>
      </c>
      <c r="AU486" s="134" t="s">
        <v>135</v>
      </c>
      <c r="AY486" s="16" t="s">
        <v>128</v>
      </c>
      <c r="BE486" s="135">
        <f>IF(N486="základní",J486,0)</f>
        <v>0</v>
      </c>
      <c r="BF486" s="135">
        <f>IF(N486="snížená",J486,0)</f>
        <v>0</v>
      </c>
      <c r="BG486" s="135">
        <f>IF(N486="zákl. přenesená",J486,0)</f>
        <v>0</v>
      </c>
      <c r="BH486" s="135">
        <f>IF(N486="sníž. přenesená",J486,0)</f>
        <v>0</v>
      </c>
      <c r="BI486" s="135">
        <f>IF(N486="nulová",J486,0)</f>
        <v>0</v>
      </c>
      <c r="BJ486" s="16" t="s">
        <v>135</v>
      </c>
      <c r="BK486" s="135">
        <f>ROUND(I486*H486,2)</f>
        <v>0</v>
      </c>
      <c r="BL486" s="16" t="s">
        <v>224</v>
      </c>
      <c r="BM486" s="134" t="s">
        <v>847</v>
      </c>
    </row>
    <row r="487" spans="2:65" s="1" customFormat="1" ht="11">
      <c r="B487" s="31"/>
      <c r="D487" s="136" t="s">
        <v>137</v>
      </c>
      <c r="F487" s="137" t="s">
        <v>848</v>
      </c>
      <c r="I487" s="138"/>
      <c r="L487" s="31"/>
      <c r="M487" s="139"/>
      <c r="T487" s="52"/>
      <c r="AT487" s="16" t="s">
        <v>137</v>
      </c>
      <c r="AU487" s="16" t="s">
        <v>135</v>
      </c>
    </row>
    <row r="488" spans="2:65" s="1" customFormat="1" ht="24">
      <c r="B488" s="31"/>
      <c r="D488" s="140" t="s">
        <v>139</v>
      </c>
      <c r="F488" s="141" t="s">
        <v>849</v>
      </c>
      <c r="I488" s="138"/>
      <c r="L488" s="31"/>
      <c r="M488" s="139"/>
      <c r="T488" s="52"/>
      <c r="AT488" s="16" t="s">
        <v>139</v>
      </c>
      <c r="AU488" s="16" t="s">
        <v>135</v>
      </c>
    </row>
    <row r="489" spans="2:65" s="1" customFormat="1" ht="33" customHeight="1">
      <c r="B489" s="31"/>
      <c r="C489" s="122" t="s">
        <v>850</v>
      </c>
      <c r="D489" s="122" t="s">
        <v>130</v>
      </c>
      <c r="E489" s="123" t="s">
        <v>851</v>
      </c>
      <c r="F489" s="124" t="s">
        <v>852</v>
      </c>
      <c r="G489" s="125" t="s">
        <v>187</v>
      </c>
      <c r="H489" s="126">
        <v>150</v>
      </c>
      <c r="I489" s="127"/>
      <c r="J489" s="128">
        <f>ROUND(I489*H489,2)</f>
        <v>0</v>
      </c>
      <c r="K489" s="129"/>
      <c r="L489" s="31"/>
      <c r="M489" s="130" t="s">
        <v>21</v>
      </c>
      <c r="N489" s="131" t="s">
        <v>46</v>
      </c>
      <c r="P489" s="132">
        <f>O489*H489</f>
        <v>0</v>
      </c>
      <c r="Q489" s="132">
        <v>0</v>
      </c>
      <c r="R489" s="132">
        <f>Q489*H489</f>
        <v>0</v>
      </c>
      <c r="S489" s="132">
        <v>1E-3</v>
      </c>
      <c r="T489" s="133">
        <f>S489*H489</f>
        <v>0.15</v>
      </c>
      <c r="AR489" s="134" t="s">
        <v>224</v>
      </c>
      <c r="AT489" s="134" t="s">
        <v>130</v>
      </c>
      <c r="AU489" s="134" t="s">
        <v>135</v>
      </c>
      <c r="AY489" s="16" t="s">
        <v>128</v>
      </c>
      <c r="BE489" s="135">
        <f>IF(N489="základní",J489,0)</f>
        <v>0</v>
      </c>
      <c r="BF489" s="135">
        <f>IF(N489="snížená",J489,0)</f>
        <v>0</v>
      </c>
      <c r="BG489" s="135">
        <f>IF(N489="zákl. přenesená",J489,0)</f>
        <v>0</v>
      </c>
      <c r="BH489" s="135">
        <f>IF(N489="sníž. přenesená",J489,0)</f>
        <v>0</v>
      </c>
      <c r="BI489" s="135">
        <f>IF(N489="nulová",J489,0)</f>
        <v>0</v>
      </c>
      <c r="BJ489" s="16" t="s">
        <v>135</v>
      </c>
      <c r="BK489" s="135">
        <f>ROUND(I489*H489,2)</f>
        <v>0</v>
      </c>
      <c r="BL489" s="16" t="s">
        <v>224</v>
      </c>
      <c r="BM489" s="134" t="s">
        <v>853</v>
      </c>
    </row>
    <row r="490" spans="2:65" s="1" customFormat="1" ht="11">
      <c r="B490" s="31"/>
      <c r="D490" s="136" t="s">
        <v>137</v>
      </c>
      <c r="F490" s="137" t="s">
        <v>854</v>
      </c>
      <c r="I490" s="138"/>
      <c r="L490" s="31"/>
      <c r="M490" s="139"/>
      <c r="T490" s="52"/>
      <c r="AT490" s="16" t="s">
        <v>137</v>
      </c>
      <c r="AU490" s="16" t="s">
        <v>135</v>
      </c>
    </row>
    <row r="491" spans="2:65" s="1" customFormat="1" ht="24">
      <c r="B491" s="31"/>
      <c r="D491" s="140" t="s">
        <v>139</v>
      </c>
      <c r="F491" s="141" t="s">
        <v>855</v>
      </c>
      <c r="I491" s="138"/>
      <c r="L491" s="31"/>
      <c r="M491" s="139"/>
      <c r="T491" s="52"/>
      <c r="AT491" s="16" t="s">
        <v>139</v>
      </c>
      <c r="AU491" s="16" t="s">
        <v>135</v>
      </c>
    </row>
    <row r="492" spans="2:65" s="1" customFormat="1" ht="16.5" customHeight="1">
      <c r="B492" s="31"/>
      <c r="C492" s="122" t="s">
        <v>856</v>
      </c>
      <c r="D492" s="122" t="s">
        <v>659</v>
      </c>
      <c r="E492" s="123" t="s">
        <v>857</v>
      </c>
      <c r="F492" s="124" t="s">
        <v>858</v>
      </c>
      <c r="G492" s="125" t="s">
        <v>247</v>
      </c>
      <c r="H492" s="126">
        <v>42</v>
      </c>
      <c r="I492" s="127"/>
      <c r="J492" s="128">
        <f>ROUND(I492*H492,2)</f>
        <v>0</v>
      </c>
      <c r="K492" s="129"/>
      <c r="L492" s="31"/>
      <c r="M492" s="130" t="s">
        <v>21</v>
      </c>
      <c r="N492" s="131" t="s">
        <v>46</v>
      </c>
      <c r="P492" s="132">
        <f>O492*H492</f>
        <v>0</v>
      </c>
      <c r="Q492" s="132">
        <v>2.4760000000000001E-2</v>
      </c>
      <c r="R492" s="132">
        <f>Q492*H492</f>
        <v>1.03992</v>
      </c>
      <c r="S492" s="132">
        <v>0</v>
      </c>
      <c r="T492" s="133">
        <f>S492*H492</f>
        <v>0</v>
      </c>
      <c r="AR492" s="134" t="s">
        <v>224</v>
      </c>
      <c r="AT492" s="134" t="s">
        <v>130</v>
      </c>
      <c r="AU492" s="134" t="s">
        <v>135</v>
      </c>
      <c r="AY492" s="16" t="s">
        <v>128</v>
      </c>
      <c r="BE492" s="135">
        <f>IF(N492="základní",J492,0)</f>
        <v>0</v>
      </c>
      <c r="BF492" s="135">
        <f>IF(N492="snížená",J492,0)</f>
        <v>0</v>
      </c>
      <c r="BG492" s="135">
        <f>IF(N492="zákl. přenesená",J492,0)</f>
        <v>0</v>
      </c>
      <c r="BH492" s="135">
        <f>IF(N492="sníž. přenesená",J492,0)</f>
        <v>0</v>
      </c>
      <c r="BI492" s="135">
        <f>IF(N492="nulová",J492,0)</f>
        <v>0</v>
      </c>
      <c r="BJ492" s="16" t="s">
        <v>135</v>
      </c>
      <c r="BK492" s="135">
        <f>ROUND(I492*H492,2)</f>
        <v>0</v>
      </c>
      <c r="BL492" s="16" t="s">
        <v>224</v>
      </c>
      <c r="BM492" s="134" t="s">
        <v>859</v>
      </c>
    </row>
    <row r="493" spans="2:65" s="1" customFormat="1" ht="11">
      <c r="B493" s="31"/>
      <c r="D493" s="136" t="s">
        <v>137</v>
      </c>
      <c r="F493" s="137" t="s">
        <v>860</v>
      </c>
      <c r="I493" s="138"/>
      <c r="L493" s="31"/>
      <c r="M493" s="139"/>
      <c r="T493" s="52"/>
      <c r="AT493" s="16" t="s">
        <v>137</v>
      </c>
      <c r="AU493" s="16" t="s">
        <v>135</v>
      </c>
    </row>
    <row r="494" spans="2:65" s="1" customFormat="1" ht="36">
      <c r="B494" s="31"/>
      <c r="D494" s="140" t="s">
        <v>139</v>
      </c>
      <c r="F494" s="141" t="s">
        <v>861</v>
      </c>
      <c r="I494" s="138"/>
      <c r="L494" s="31"/>
      <c r="M494" s="139"/>
      <c r="T494" s="52"/>
      <c r="AT494" s="16" t="s">
        <v>139</v>
      </c>
      <c r="AU494" s="16" t="s">
        <v>135</v>
      </c>
    </row>
    <row r="495" spans="2:65" s="12" customFormat="1" ht="12">
      <c r="B495" s="142"/>
      <c r="D495" s="140" t="s">
        <v>141</v>
      </c>
      <c r="E495" s="143" t="s">
        <v>21</v>
      </c>
      <c r="F495" s="144" t="s">
        <v>862</v>
      </c>
      <c r="H495" s="145">
        <v>42</v>
      </c>
      <c r="I495" s="146"/>
      <c r="L495" s="142"/>
      <c r="M495" s="147"/>
      <c r="T495" s="148"/>
      <c r="AT495" s="143" t="s">
        <v>141</v>
      </c>
      <c r="AU495" s="143" t="s">
        <v>135</v>
      </c>
      <c r="AV495" s="12" t="s">
        <v>135</v>
      </c>
      <c r="AW495" s="12" t="s">
        <v>34</v>
      </c>
      <c r="AX495" s="12" t="s">
        <v>74</v>
      </c>
      <c r="AY495" s="143" t="s">
        <v>128</v>
      </c>
    </row>
    <row r="496" spans="2:65" s="13" customFormat="1" ht="12">
      <c r="B496" s="149"/>
      <c r="D496" s="140" t="s">
        <v>141</v>
      </c>
      <c r="E496" s="150" t="s">
        <v>21</v>
      </c>
      <c r="F496" s="151" t="s">
        <v>144</v>
      </c>
      <c r="H496" s="152">
        <v>42</v>
      </c>
      <c r="I496" s="153"/>
      <c r="L496" s="149"/>
      <c r="M496" s="154"/>
      <c r="T496" s="155"/>
      <c r="AT496" s="150" t="s">
        <v>141</v>
      </c>
      <c r="AU496" s="150" t="s">
        <v>135</v>
      </c>
      <c r="AV496" s="13" t="s">
        <v>134</v>
      </c>
      <c r="AW496" s="13" t="s">
        <v>34</v>
      </c>
      <c r="AX496" s="13" t="s">
        <v>79</v>
      </c>
      <c r="AY496" s="150" t="s">
        <v>128</v>
      </c>
    </row>
    <row r="497" spans="2:65" s="1" customFormat="1" ht="49" customHeight="1">
      <c r="B497" s="31"/>
      <c r="C497" s="122" t="s">
        <v>863</v>
      </c>
      <c r="D497" s="122" t="s">
        <v>130</v>
      </c>
      <c r="E497" s="123" t="s">
        <v>864</v>
      </c>
      <c r="F497" s="124" t="s">
        <v>865</v>
      </c>
      <c r="G497" s="125" t="s">
        <v>162</v>
      </c>
      <c r="H497" s="126">
        <v>1.196</v>
      </c>
      <c r="I497" s="127"/>
      <c r="J497" s="128">
        <f>ROUND(I497*H497,2)</f>
        <v>0</v>
      </c>
      <c r="K497" s="129"/>
      <c r="L497" s="31"/>
      <c r="M497" s="130" t="s">
        <v>21</v>
      </c>
      <c r="N497" s="131" t="s">
        <v>46</v>
      </c>
      <c r="P497" s="132">
        <f>O497*H497</f>
        <v>0</v>
      </c>
      <c r="Q497" s="132">
        <v>0</v>
      </c>
      <c r="R497" s="132">
        <f>Q497*H497</f>
        <v>0</v>
      </c>
      <c r="S497" s="132">
        <v>0</v>
      </c>
      <c r="T497" s="133">
        <f>S497*H497</f>
        <v>0</v>
      </c>
      <c r="AR497" s="134" t="s">
        <v>224</v>
      </c>
      <c r="AT497" s="134" t="s">
        <v>130</v>
      </c>
      <c r="AU497" s="134" t="s">
        <v>135</v>
      </c>
      <c r="AY497" s="16" t="s">
        <v>128</v>
      </c>
      <c r="BE497" s="135">
        <f>IF(N497="základní",J497,0)</f>
        <v>0</v>
      </c>
      <c r="BF497" s="135">
        <f>IF(N497="snížená",J497,0)</f>
        <v>0</v>
      </c>
      <c r="BG497" s="135">
        <f>IF(N497="zákl. přenesená",J497,0)</f>
        <v>0</v>
      </c>
      <c r="BH497" s="135">
        <f>IF(N497="sníž. přenesená",J497,0)</f>
        <v>0</v>
      </c>
      <c r="BI497" s="135">
        <f>IF(N497="nulová",J497,0)</f>
        <v>0</v>
      </c>
      <c r="BJ497" s="16" t="s">
        <v>135</v>
      </c>
      <c r="BK497" s="135">
        <f>ROUND(I497*H497,2)</f>
        <v>0</v>
      </c>
      <c r="BL497" s="16" t="s">
        <v>224</v>
      </c>
      <c r="BM497" s="134" t="s">
        <v>866</v>
      </c>
    </row>
    <row r="498" spans="2:65" s="1" customFormat="1" ht="11">
      <c r="B498" s="31"/>
      <c r="D498" s="136" t="s">
        <v>137</v>
      </c>
      <c r="F498" s="137" t="s">
        <v>867</v>
      </c>
      <c r="I498" s="138"/>
      <c r="L498" s="31"/>
      <c r="M498" s="139"/>
      <c r="T498" s="52"/>
      <c r="AT498" s="16" t="s">
        <v>137</v>
      </c>
      <c r="AU498" s="16" t="s">
        <v>135</v>
      </c>
    </row>
    <row r="499" spans="2:65" s="11" customFormat="1" ht="22.75" customHeight="1">
      <c r="B499" s="110"/>
      <c r="D499" s="111" t="s">
        <v>73</v>
      </c>
      <c r="E499" s="120" t="s">
        <v>868</v>
      </c>
      <c r="F499" s="120" t="s">
        <v>869</v>
      </c>
      <c r="I499" s="113"/>
      <c r="J499" s="121">
        <f>BK499</f>
        <v>0</v>
      </c>
      <c r="L499" s="110"/>
      <c r="M499" s="115"/>
      <c r="P499" s="116">
        <f>SUM(P500:P533)</f>
        <v>0</v>
      </c>
      <c r="R499" s="116">
        <f>SUM(R500:R533)</f>
        <v>1.746426</v>
      </c>
      <c r="T499" s="117">
        <f>SUM(T500:T533)</f>
        <v>1.3413999999999999</v>
      </c>
      <c r="AR499" s="111" t="s">
        <v>135</v>
      </c>
      <c r="AT499" s="118" t="s">
        <v>73</v>
      </c>
      <c r="AU499" s="118" t="s">
        <v>79</v>
      </c>
      <c r="AY499" s="111" t="s">
        <v>128</v>
      </c>
      <c r="BK499" s="119">
        <f>SUM(BK500:BK533)</f>
        <v>0</v>
      </c>
    </row>
    <row r="500" spans="2:65" s="1" customFormat="1" ht="24.25" customHeight="1">
      <c r="B500" s="31"/>
      <c r="C500" s="122" t="s">
        <v>870</v>
      </c>
      <c r="D500" s="122" t="s">
        <v>130</v>
      </c>
      <c r="E500" s="123" t="s">
        <v>871</v>
      </c>
      <c r="F500" s="124" t="s">
        <v>872</v>
      </c>
      <c r="G500" s="125" t="s">
        <v>179</v>
      </c>
      <c r="H500" s="126">
        <v>38</v>
      </c>
      <c r="I500" s="127"/>
      <c r="J500" s="128">
        <f>ROUND(I500*H500,2)</f>
        <v>0</v>
      </c>
      <c r="K500" s="129"/>
      <c r="L500" s="31"/>
      <c r="M500" s="130" t="s">
        <v>21</v>
      </c>
      <c r="N500" s="131" t="s">
        <v>46</v>
      </c>
      <c r="P500" s="132">
        <f>O500*H500</f>
        <v>0</v>
      </c>
      <c r="Q500" s="132">
        <v>0</v>
      </c>
      <c r="R500" s="132">
        <f>Q500*H500</f>
        <v>0</v>
      </c>
      <c r="S500" s="132">
        <v>0</v>
      </c>
      <c r="T500" s="133">
        <f>S500*H500</f>
        <v>0</v>
      </c>
      <c r="AR500" s="134" t="s">
        <v>224</v>
      </c>
      <c r="AT500" s="134" t="s">
        <v>130</v>
      </c>
      <c r="AU500" s="134" t="s">
        <v>135</v>
      </c>
      <c r="AY500" s="16" t="s">
        <v>128</v>
      </c>
      <c r="BE500" s="135">
        <f>IF(N500="základní",J500,0)</f>
        <v>0</v>
      </c>
      <c r="BF500" s="135">
        <f>IF(N500="snížená",J500,0)</f>
        <v>0</v>
      </c>
      <c r="BG500" s="135">
        <f>IF(N500="zákl. přenesená",J500,0)</f>
        <v>0</v>
      </c>
      <c r="BH500" s="135">
        <f>IF(N500="sníž. přenesená",J500,0)</f>
        <v>0</v>
      </c>
      <c r="BI500" s="135">
        <f>IF(N500="nulová",J500,0)</f>
        <v>0</v>
      </c>
      <c r="BJ500" s="16" t="s">
        <v>135</v>
      </c>
      <c r="BK500" s="135">
        <f>ROUND(I500*H500,2)</f>
        <v>0</v>
      </c>
      <c r="BL500" s="16" t="s">
        <v>224</v>
      </c>
      <c r="BM500" s="134" t="s">
        <v>873</v>
      </c>
    </row>
    <row r="501" spans="2:65" s="1" customFormat="1" ht="11">
      <c r="B501" s="31"/>
      <c r="D501" s="136" t="s">
        <v>137</v>
      </c>
      <c r="F501" s="137" t="s">
        <v>874</v>
      </c>
      <c r="I501" s="138"/>
      <c r="L501" s="31"/>
      <c r="M501" s="139"/>
      <c r="T501" s="52"/>
      <c r="AT501" s="16" t="s">
        <v>137</v>
      </c>
      <c r="AU501" s="16" t="s">
        <v>135</v>
      </c>
    </row>
    <row r="502" spans="2:65" s="1" customFormat="1" ht="24.25" customHeight="1">
      <c r="B502" s="31"/>
      <c r="C502" s="122" t="s">
        <v>875</v>
      </c>
      <c r="D502" s="122" t="s">
        <v>130</v>
      </c>
      <c r="E502" s="123" t="s">
        <v>876</v>
      </c>
      <c r="F502" s="124" t="s">
        <v>877</v>
      </c>
      <c r="G502" s="125" t="s">
        <v>179</v>
      </c>
      <c r="H502" s="126">
        <v>38</v>
      </c>
      <c r="I502" s="127"/>
      <c r="J502" s="128">
        <f>ROUND(I502*H502,2)</f>
        <v>0</v>
      </c>
      <c r="K502" s="129"/>
      <c r="L502" s="31"/>
      <c r="M502" s="130" t="s">
        <v>21</v>
      </c>
      <c r="N502" s="131" t="s">
        <v>46</v>
      </c>
      <c r="P502" s="132">
        <f>O502*H502</f>
        <v>0</v>
      </c>
      <c r="Q502" s="132">
        <v>2.9999999999999997E-4</v>
      </c>
      <c r="R502" s="132">
        <f>Q502*H502</f>
        <v>1.1399999999999999E-2</v>
      </c>
      <c r="S502" s="132">
        <v>0</v>
      </c>
      <c r="T502" s="133">
        <f>S502*H502</f>
        <v>0</v>
      </c>
      <c r="AR502" s="134" t="s">
        <v>224</v>
      </c>
      <c r="AT502" s="134" t="s">
        <v>130</v>
      </c>
      <c r="AU502" s="134" t="s">
        <v>135</v>
      </c>
      <c r="AY502" s="16" t="s">
        <v>128</v>
      </c>
      <c r="BE502" s="135">
        <f>IF(N502="základní",J502,0)</f>
        <v>0</v>
      </c>
      <c r="BF502" s="135">
        <f>IF(N502="snížená",J502,0)</f>
        <v>0</v>
      </c>
      <c r="BG502" s="135">
        <f>IF(N502="zákl. přenesená",J502,0)</f>
        <v>0</v>
      </c>
      <c r="BH502" s="135">
        <f>IF(N502="sníž. přenesená",J502,0)</f>
        <v>0</v>
      </c>
      <c r="BI502" s="135">
        <f>IF(N502="nulová",J502,0)</f>
        <v>0</v>
      </c>
      <c r="BJ502" s="16" t="s">
        <v>135</v>
      </c>
      <c r="BK502" s="135">
        <f>ROUND(I502*H502,2)</f>
        <v>0</v>
      </c>
      <c r="BL502" s="16" t="s">
        <v>224</v>
      </c>
      <c r="BM502" s="134" t="s">
        <v>878</v>
      </c>
    </row>
    <row r="503" spans="2:65" s="1" customFormat="1" ht="11">
      <c r="B503" s="31"/>
      <c r="D503" s="136" t="s">
        <v>137</v>
      </c>
      <c r="F503" s="137" t="s">
        <v>879</v>
      </c>
      <c r="I503" s="138"/>
      <c r="L503" s="31"/>
      <c r="M503" s="139"/>
      <c r="T503" s="52"/>
      <c r="AT503" s="16" t="s">
        <v>137</v>
      </c>
      <c r="AU503" s="16" t="s">
        <v>135</v>
      </c>
    </row>
    <row r="504" spans="2:65" s="1" customFormat="1" ht="37.75" customHeight="1">
      <c r="B504" s="31"/>
      <c r="C504" s="122" t="s">
        <v>880</v>
      </c>
      <c r="D504" s="122" t="s">
        <v>130</v>
      </c>
      <c r="E504" s="123" t="s">
        <v>881</v>
      </c>
      <c r="F504" s="124" t="s">
        <v>882</v>
      </c>
      <c r="G504" s="125" t="s">
        <v>179</v>
      </c>
      <c r="H504" s="126">
        <v>38</v>
      </c>
      <c r="I504" s="127"/>
      <c r="J504" s="128">
        <f>ROUND(I504*H504,2)</f>
        <v>0</v>
      </c>
      <c r="K504" s="129"/>
      <c r="L504" s="31"/>
      <c r="M504" s="130" t="s">
        <v>21</v>
      </c>
      <c r="N504" s="131" t="s">
        <v>46</v>
      </c>
      <c r="P504" s="132">
        <f>O504*H504</f>
        <v>0</v>
      </c>
      <c r="Q504" s="132">
        <v>7.5799999999999999E-3</v>
      </c>
      <c r="R504" s="132">
        <f>Q504*H504</f>
        <v>0.28804000000000002</v>
      </c>
      <c r="S504" s="132">
        <v>0</v>
      </c>
      <c r="T504" s="133">
        <f>S504*H504</f>
        <v>0</v>
      </c>
      <c r="AR504" s="134" t="s">
        <v>224</v>
      </c>
      <c r="AT504" s="134" t="s">
        <v>130</v>
      </c>
      <c r="AU504" s="134" t="s">
        <v>135</v>
      </c>
      <c r="AY504" s="16" t="s">
        <v>128</v>
      </c>
      <c r="BE504" s="135">
        <f>IF(N504="základní",J504,0)</f>
        <v>0</v>
      </c>
      <c r="BF504" s="135">
        <f>IF(N504="snížená",J504,0)</f>
        <v>0</v>
      </c>
      <c r="BG504" s="135">
        <f>IF(N504="zákl. přenesená",J504,0)</f>
        <v>0</v>
      </c>
      <c r="BH504" s="135">
        <f>IF(N504="sníž. přenesená",J504,0)</f>
        <v>0</v>
      </c>
      <c r="BI504" s="135">
        <f>IF(N504="nulová",J504,0)</f>
        <v>0</v>
      </c>
      <c r="BJ504" s="16" t="s">
        <v>135</v>
      </c>
      <c r="BK504" s="135">
        <f>ROUND(I504*H504,2)</f>
        <v>0</v>
      </c>
      <c r="BL504" s="16" t="s">
        <v>224</v>
      </c>
      <c r="BM504" s="134" t="s">
        <v>883</v>
      </c>
    </row>
    <row r="505" spans="2:65" s="1" customFormat="1" ht="11">
      <c r="B505" s="31"/>
      <c r="D505" s="136" t="s">
        <v>137</v>
      </c>
      <c r="F505" s="137" t="s">
        <v>884</v>
      </c>
      <c r="I505" s="138"/>
      <c r="L505" s="31"/>
      <c r="M505" s="139"/>
      <c r="T505" s="52"/>
      <c r="AT505" s="16" t="s">
        <v>137</v>
      </c>
      <c r="AU505" s="16" t="s">
        <v>135</v>
      </c>
    </row>
    <row r="506" spans="2:65" s="1" customFormat="1" ht="24.25" customHeight="1">
      <c r="B506" s="31"/>
      <c r="C506" s="122" t="s">
        <v>885</v>
      </c>
      <c r="D506" s="122" t="s">
        <v>130</v>
      </c>
      <c r="E506" s="123" t="s">
        <v>886</v>
      </c>
      <c r="F506" s="124" t="s">
        <v>887</v>
      </c>
      <c r="G506" s="125" t="s">
        <v>247</v>
      </c>
      <c r="H506" s="126">
        <v>42</v>
      </c>
      <c r="I506" s="127"/>
      <c r="J506" s="128">
        <f>ROUND(I506*H506,2)</f>
        <v>0</v>
      </c>
      <c r="K506" s="129"/>
      <c r="L506" s="31"/>
      <c r="M506" s="130" t="s">
        <v>21</v>
      </c>
      <c r="N506" s="131" t="s">
        <v>46</v>
      </c>
      <c r="P506" s="132">
        <f>O506*H506</f>
        <v>0</v>
      </c>
      <c r="Q506" s="132">
        <v>0</v>
      </c>
      <c r="R506" s="132">
        <f>Q506*H506</f>
        <v>0</v>
      </c>
      <c r="S506" s="132">
        <v>0</v>
      </c>
      <c r="T506" s="133">
        <f>S506*H506</f>
        <v>0</v>
      </c>
      <c r="AR506" s="134" t="s">
        <v>224</v>
      </c>
      <c r="AT506" s="134" t="s">
        <v>130</v>
      </c>
      <c r="AU506" s="134" t="s">
        <v>135</v>
      </c>
      <c r="AY506" s="16" t="s">
        <v>128</v>
      </c>
      <c r="BE506" s="135">
        <f>IF(N506="základní",J506,0)</f>
        <v>0</v>
      </c>
      <c r="BF506" s="135">
        <f>IF(N506="snížená",J506,0)</f>
        <v>0</v>
      </c>
      <c r="BG506" s="135">
        <f>IF(N506="zákl. přenesená",J506,0)</f>
        <v>0</v>
      </c>
      <c r="BH506" s="135">
        <f>IF(N506="sníž. přenesená",J506,0)</f>
        <v>0</v>
      </c>
      <c r="BI506" s="135">
        <f>IF(N506="nulová",J506,0)</f>
        <v>0</v>
      </c>
      <c r="BJ506" s="16" t="s">
        <v>135</v>
      </c>
      <c r="BK506" s="135">
        <f>ROUND(I506*H506,2)</f>
        <v>0</v>
      </c>
      <c r="BL506" s="16" t="s">
        <v>224</v>
      </c>
      <c r="BM506" s="134" t="s">
        <v>888</v>
      </c>
    </row>
    <row r="507" spans="2:65" s="1" customFormat="1" ht="11">
      <c r="B507" s="31"/>
      <c r="D507" s="136" t="s">
        <v>137</v>
      </c>
      <c r="F507" s="137" t="s">
        <v>889</v>
      </c>
      <c r="I507" s="138"/>
      <c r="L507" s="31"/>
      <c r="M507" s="139"/>
      <c r="T507" s="52"/>
      <c r="AT507" s="16" t="s">
        <v>137</v>
      </c>
      <c r="AU507" s="16" t="s">
        <v>135</v>
      </c>
    </row>
    <row r="508" spans="2:65" s="1" customFormat="1" ht="21.75" customHeight="1">
      <c r="B508" s="31"/>
      <c r="C508" s="156" t="s">
        <v>890</v>
      </c>
      <c r="D508" s="156" t="s">
        <v>184</v>
      </c>
      <c r="E508" s="157" t="s">
        <v>891</v>
      </c>
      <c r="F508" s="158" t="s">
        <v>892</v>
      </c>
      <c r="G508" s="159" t="s">
        <v>247</v>
      </c>
      <c r="H508" s="160">
        <v>46.2</v>
      </c>
      <c r="I508" s="161"/>
      <c r="J508" s="162">
        <f>ROUND(I508*H508,2)</f>
        <v>0</v>
      </c>
      <c r="K508" s="163"/>
      <c r="L508" s="164"/>
      <c r="M508" s="165" t="s">
        <v>21</v>
      </c>
      <c r="N508" s="166" t="s">
        <v>46</v>
      </c>
      <c r="P508" s="132">
        <f>O508*H508</f>
        <v>0</v>
      </c>
      <c r="Q508" s="132">
        <v>1E-4</v>
      </c>
      <c r="R508" s="132">
        <f>Q508*H508</f>
        <v>4.6200000000000008E-3</v>
      </c>
      <c r="S508" s="132">
        <v>0</v>
      </c>
      <c r="T508" s="133">
        <f>S508*H508</f>
        <v>0</v>
      </c>
      <c r="AR508" s="134" t="s">
        <v>314</v>
      </c>
      <c r="AT508" s="134" t="s">
        <v>184</v>
      </c>
      <c r="AU508" s="134" t="s">
        <v>135</v>
      </c>
      <c r="AY508" s="16" t="s">
        <v>128</v>
      </c>
      <c r="BE508" s="135">
        <f>IF(N508="základní",J508,0)</f>
        <v>0</v>
      </c>
      <c r="BF508" s="135">
        <f>IF(N508="snížená",J508,0)</f>
        <v>0</v>
      </c>
      <c r="BG508" s="135">
        <f>IF(N508="zákl. přenesená",J508,0)</f>
        <v>0</v>
      </c>
      <c r="BH508" s="135">
        <f>IF(N508="sníž. přenesená",J508,0)</f>
        <v>0</v>
      </c>
      <c r="BI508" s="135">
        <f>IF(N508="nulová",J508,0)</f>
        <v>0</v>
      </c>
      <c r="BJ508" s="16" t="s">
        <v>135</v>
      </c>
      <c r="BK508" s="135">
        <f>ROUND(I508*H508,2)</f>
        <v>0</v>
      </c>
      <c r="BL508" s="16" t="s">
        <v>224</v>
      </c>
      <c r="BM508" s="134" t="s">
        <v>893</v>
      </c>
    </row>
    <row r="509" spans="2:65" s="12" customFormat="1" ht="12">
      <c r="B509" s="142"/>
      <c r="D509" s="140" t="s">
        <v>141</v>
      </c>
      <c r="F509" s="144" t="s">
        <v>894</v>
      </c>
      <c r="H509" s="145">
        <v>46.2</v>
      </c>
      <c r="I509" s="146"/>
      <c r="L509" s="142"/>
      <c r="M509" s="147"/>
      <c r="T509" s="148"/>
      <c r="AT509" s="143" t="s">
        <v>141</v>
      </c>
      <c r="AU509" s="143" t="s">
        <v>135</v>
      </c>
      <c r="AV509" s="12" t="s">
        <v>135</v>
      </c>
      <c r="AW509" s="12" t="s">
        <v>4</v>
      </c>
      <c r="AX509" s="12" t="s">
        <v>79</v>
      </c>
      <c r="AY509" s="143" t="s">
        <v>128</v>
      </c>
    </row>
    <row r="510" spans="2:65" s="1" customFormat="1" ht="33" customHeight="1">
      <c r="B510" s="31"/>
      <c r="C510" s="122" t="s">
        <v>895</v>
      </c>
      <c r="D510" s="122" t="s">
        <v>130</v>
      </c>
      <c r="E510" s="123" t="s">
        <v>896</v>
      </c>
      <c r="F510" s="124" t="s">
        <v>897</v>
      </c>
      <c r="G510" s="125" t="s">
        <v>247</v>
      </c>
      <c r="H510" s="126">
        <v>42</v>
      </c>
      <c r="I510" s="127"/>
      <c r="J510" s="128">
        <f>ROUND(I510*H510,2)</f>
        <v>0</v>
      </c>
      <c r="K510" s="129"/>
      <c r="L510" s="31"/>
      <c r="M510" s="130" t="s">
        <v>21</v>
      </c>
      <c r="N510" s="131" t="s">
        <v>46</v>
      </c>
      <c r="P510" s="132">
        <f>O510*H510</f>
        <v>0</v>
      </c>
      <c r="Q510" s="132">
        <v>3.4000000000000002E-4</v>
      </c>
      <c r="R510" s="132">
        <f>Q510*H510</f>
        <v>1.4280000000000001E-2</v>
      </c>
      <c r="S510" s="132">
        <v>0</v>
      </c>
      <c r="T510" s="133">
        <f>S510*H510</f>
        <v>0</v>
      </c>
      <c r="AR510" s="134" t="s">
        <v>224</v>
      </c>
      <c r="AT510" s="134" t="s">
        <v>130</v>
      </c>
      <c r="AU510" s="134" t="s">
        <v>135</v>
      </c>
      <c r="AY510" s="16" t="s">
        <v>128</v>
      </c>
      <c r="BE510" s="135">
        <f>IF(N510="základní",J510,0)</f>
        <v>0</v>
      </c>
      <c r="BF510" s="135">
        <f>IF(N510="snížená",J510,0)</f>
        <v>0</v>
      </c>
      <c r="BG510" s="135">
        <f>IF(N510="zákl. přenesená",J510,0)</f>
        <v>0</v>
      </c>
      <c r="BH510" s="135">
        <f>IF(N510="sníž. přenesená",J510,0)</f>
        <v>0</v>
      </c>
      <c r="BI510" s="135">
        <f>IF(N510="nulová",J510,0)</f>
        <v>0</v>
      </c>
      <c r="BJ510" s="16" t="s">
        <v>135</v>
      </c>
      <c r="BK510" s="135">
        <f>ROUND(I510*H510,2)</f>
        <v>0</v>
      </c>
      <c r="BL510" s="16" t="s">
        <v>224</v>
      </c>
      <c r="BM510" s="134" t="s">
        <v>898</v>
      </c>
    </row>
    <row r="511" spans="2:65" s="1" customFormat="1" ht="11">
      <c r="B511" s="31"/>
      <c r="D511" s="136" t="s">
        <v>137</v>
      </c>
      <c r="F511" s="137" t="s">
        <v>899</v>
      </c>
      <c r="I511" s="138"/>
      <c r="L511" s="31"/>
      <c r="M511" s="139"/>
      <c r="T511" s="52"/>
      <c r="AT511" s="16" t="s">
        <v>137</v>
      </c>
      <c r="AU511" s="16" t="s">
        <v>135</v>
      </c>
    </row>
    <row r="512" spans="2:65" s="1" customFormat="1" ht="24.25" customHeight="1">
      <c r="B512" s="31"/>
      <c r="C512" s="156" t="s">
        <v>900</v>
      </c>
      <c r="D512" s="156" t="s">
        <v>184</v>
      </c>
      <c r="E512" s="157" t="s">
        <v>901</v>
      </c>
      <c r="F512" s="158" t="s">
        <v>902</v>
      </c>
      <c r="G512" s="159" t="s">
        <v>247</v>
      </c>
      <c r="H512" s="160">
        <v>46.2</v>
      </c>
      <c r="I512" s="161"/>
      <c r="J512" s="162">
        <f>ROUND(I512*H512,2)</f>
        <v>0</v>
      </c>
      <c r="K512" s="163"/>
      <c r="L512" s="164"/>
      <c r="M512" s="165" t="s">
        <v>21</v>
      </c>
      <c r="N512" s="166" t="s">
        <v>46</v>
      </c>
      <c r="P512" s="132">
        <f>O512*H512</f>
        <v>0</v>
      </c>
      <c r="Q512" s="132">
        <v>9.8999999999999999E-4</v>
      </c>
      <c r="R512" s="132">
        <f>Q512*H512</f>
        <v>4.5738000000000001E-2</v>
      </c>
      <c r="S512" s="132">
        <v>0</v>
      </c>
      <c r="T512" s="133">
        <f>S512*H512</f>
        <v>0</v>
      </c>
      <c r="AR512" s="134" t="s">
        <v>314</v>
      </c>
      <c r="AT512" s="134" t="s">
        <v>184</v>
      </c>
      <c r="AU512" s="134" t="s">
        <v>135</v>
      </c>
      <c r="AY512" s="16" t="s">
        <v>128</v>
      </c>
      <c r="BE512" s="135">
        <f>IF(N512="základní",J512,0)</f>
        <v>0</v>
      </c>
      <c r="BF512" s="135">
        <f>IF(N512="snížená",J512,0)</f>
        <v>0</v>
      </c>
      <c r="BG512" s="135">
        <f>IF(N512="zákl. přenesená",J512,0)</f>
        <v>0</v>
      </c>
      <c r="BH512" s="135">
        <f>IF(N512="sníž. přenesená",J512,0)</f>
        <v>0</v>
      </c>
      <c r="BI512" s="135">
        <f>IF(N512="nulová",J512,0)</f>
        <v>0</v>
      </c>
      <c r="BJ512" s="16" t="s">
        <v>135</v>
      </c>
      <c r="BK512" s="135">
        <f>ROUND(I512*H512,2)</f>
        <v>0</v>
      </c>
      <c r="BL512" s="16" t="s">
        <v>224</v>
      </c>
      <c r="BM512" s="134" t="s">
        <v>903</v>
      </c>
    </row>
    <row r="513" spans="2:65" s="12" customFormat="1" ht="12">
      <c r="B513" s="142"/>
      <c r="D513" s="140" t="s">
        <v>141</v>
      </c>
      <c r="F513" s="144" t="s">
        <v>894</v>
      </c>
      <c r="H513" s="145">
        <v>46.2</v>
      </c>
      <c r="I513" s="146"/>
      <c r="L513" s="142"/>
      <c r="M513" s="147"/>
      <c r="T513" s="148"/>
      <c r="AT513" s="143" t="s">
        <v>141</v>
      </c>
      <c r="AU513" s="143" t="s">
        <v>135</v>
      </c>
      <c r="AV513" s="12" t="s">
        <v>135</v>
      </c>
      <c r="AW513" s="12" t="s">
        <v>4</v>
      </c>
      <c r="AX513" s="12" t="s">
        <v>79</v>
      </c>
      <c r="AY513" s="143" t="s">
        <v>128</v>
      </c>
    </row>
    <row r="514" spans="2:65" s="1" customFormat="1" ht="37.75" customHeight="1">
      <c r="B514" s="31"/>
      <c r="C514" s="122" t="s">
        <v>904</v>
      </c>
      <c r="D514" s="122" t="s">
        <v>130</v>
      </c>
      <c r="E514" s="123" t="s">
        <v>905</v>
      </c>
      <c r="F514" s="124" t="s">
        <v>906</v>
      </c>
      <c r="G514" s="125" t="s">
        <v>247</v>
      </c>
      <c r="H514" s="126">
        <v>36</v>
      </c>
      <c r="I514" s="127"/>
      <c r="J514" s="128">
        <f>ROUND(I514*H514,2)</f>
        <v>0</v>
      </c>
      <c r="K514" s="129"/>
      <c r="L514" s="31"/>
      <c r="M514" s="130" t="s">
        <v>21</v>
      </c>
      <c r="N514" s="131" t="s">
        <v>46</v>
      </c>
      <c r="P514" s="132">
        <f>O514*H514</f>
        <v>0</v>
      </c>
      <c r="Q514" s="132">
        <v>4.2999999999999999E-4</v>
      </c>
      <c r="R514" s="132">
        <f>Q514*H514</f>
        <v>1.5479999999999999E-2</v>
      </c>
      <c r="S514" s="132">
        <v>0</v>
      </c>
      <c r="T514" s="133">
        <f>S514*H514</f>
        <v>0</v>
      </c>
      <c r="AR514" s="134" t="s">
        <v>224</v>
      </c>
      <c r="AT514" s="134" t="s">
        <v>130</v>
      </c>
      <c r="AU514" s="134" t="s">
        <v>135</v>
      </c>
      <c r="AY514" s="16" t="s">
        <v>128</v>
      </c>
      <c r="BE514" s="135">
        <f>IF(N514="základní",J514,0)</f>
        <v>0</v>
      </c>
      <c r="BF514" s="135">
        <f>IF(N514="snížená",J514,0)</f>
        <v>0</v>
      </c>
      <c r="BG514" s="135">
        <f>IF(N514="zákl. přenesená",J514,0)</f>
        <v>0</v>
      </c>
      <c r="BH514" s="135">
        <f>IF(N514="sníž. přenesená",J514,0)</f>
        <v>0</v>
      </c>
      <c r="BI514" s="135">
        <f>IF(N514="nulová",J514,0)</f>
        <v>0</v>
      </c>
      <c r="BJ514" s="16" t="s">
        <v>135</v>
      </c>
      <c r="BK514" s="135">
        <f>ROUND(I514*H514,2)</f>
        <v>0</v>
      </c>
      <c r="BL514" s="16" t="s">
        <v>224</v>
      </c>
      <c r="BM514" s="134" t="s">
        <v>907</v>
      </c>
    </row>
    <row r="515" spans="2:65" s="1" customFormat="1" ht="11">
      <c r="B515" s="31"/>
      <c r="D515" s="136" t="s">
        <v>137</v>
      </c>
      <c r="F515" s="137" t="s">
        <v>908</v>
      </c>
      <c r="I515" s="138"/>
      <c r="L515" s="31"/>
      <c r="M515" s="139"/>
      <c r="T515" s="52"/>
      <c r="AT515" s="16" t="s">
        <v>137</v>
      </c>
      <c r="AU515" s="16" t="s">
        <v>135</v>
      </c>
    </row>
    <row r="516" spans="2:65" s="12" customFormat="1" ht="12">
      <c r="B516" s="142"/>
      <c r="D516" s="140" t="s">
        <v>141</v>
      </c>
      <c r="E516" s="143" t="s">
        <v>21</v>
      </c>
      <c r="F516" s="144" t="s">
        <v>909</v>
      </c>
      <c r="H516" s="145">
        <v>36</v>
      </c>
      <c r="I516" s="146"/>
      <c r="L516" s="142"/>
      <c r="M516" s="147"/>
      <c r="T516" s="148"/>
      <c r="AT516" s="143" t="s">
        <v>141</v>
      </c>
      <c r="AU516" s="143" t="s">
        <v>135</v>
      </c>
      <c r="AV516" s="12" t="s">
        <v>135</v>
      </c>
      <c r="AW516" s="12" t="s">
        <v>34</v>
      </c>
      <c r="AX516" s="12" t="s">
        <v>74</v>
      </c>
      <c r="AY516" s="143" t="s">
        <v>128</v>
      </c>
    </row>
    <row r="517" spans="2:65" s="13" customFormat="1" ht="12">
      <c r="B517" s="149"/>
      <c r="D517" s="140" t="s">
        <v>141</v>
      </c>
      <c r="E517" s="150" t="s">
        <v>21</v>
      </c>
      <c r="F517" s="151" t="s">
        <v>144</v>
      </c>
      <c r="H517" s="152">
        <v>36</v>
      </c>
      <c r="I517" s="153"/>
      <c r="L517" s="149"/>
      <c r="M517" s="154"/>
      <c r="T517" s="155"/>
      <c r="AT517" s="150" t="s">
        <v>141</v>
      </c>
      <c r="AU517" s="150" t="s">
        <v>135</v>
      </c>
      <c r="AV517" s="13" t="s">
        <v>134</v>
      </c>
      <c r="AW517" s="13" t="s">
        <v>34</v>
      </c>
      <c r="AX517" s="13" t="s">
        <v>79</v>
      </c>
      <c r="AY517" s="150" t="s">
        <v>128</v>
      </c>
    </row>
    <row r="518" spans="2:65" s="1" customFormat="1" ht="24.25" customHeight="1">
      <c r="B518" s="31"/>
      <c r="C518" s="156" t="s">
        <v>910</v>
      </c>
      <c r="D518" s="156" t="s">
        <v>184</v>
      </c>
      <c r="E518" s="157" t="s">
        <v>911</v>
      </c>
      <c r="F518" s="158" t="s">
        <v>912</v>
      </c>
      <c r="G518" s="159" t="s">
        <v>247</v>
      </c>
      <c r="H518" s="160">
        <v>39.6</v>
      </c>
      <c r="I518" s="161"/>
      <c r="J518" s="162">
        <f>ROUND(I518*H518,2)</f>
        <v>0</v>
      </c>
      <c r="K518" s="163"/>
      <c r="L518" s="164"/>
      <c r="M518" s="165" t="s">
        <v>21</v>
      </c>
      <c r="N518" s="166" t="s">
        <v>46</v>
      </c>
      <c r="P518" s="132">
        <f>O518*H518</f>
        <v>0</v>
      </c>
      <c r="Q518" s="132">
        <v>1.98E-3</v>
      </c>
      <c r="R518" s="132">
        <f>Q518*H518</f>
        <v>7.8408000000000005E-2</v>
      </c>
      <c r="S518" s="132">
        <v>0</v>
      </c>
      <c r="T518" s="133">
        <f>S518*H518</f>
        <v>0</v>
      </c>
      <c r="AR518" s="134" t="s">
        <v>314</v>
      </c>
      <c r="AT518" s="134" t="s">
        <v>184</v>
      </c>
      <c r="AU518" s="134" t="s">
        <v>135</v>
      </c>
      <c r="AY518" s="16" t="s">
        <v>128</v>
      </c>
      <c r="BE518" s="135">
        <f>IF(N518="základní",J518,0)</f>
        <v>0</v>
      </c>
      <c r="BF518" s="135">
        <f>IF(N518="snížená",J518,0)</f>
        <v>0</v>
      </c>
      <c r="BG518" s="135">
        <f>IF(N518="zákl. přenesená",J518,0)</f>
        <v>0</v>
      </c>
      <c r="BH518" s="135">
        <f>IF(N518="sníž. přenesená",J518,0)</f>
        <v>0</v>
      </c>
      <c r="BI518" s="135">
        <f>IF(N518="nulová",J518,0)</f>
        <v>0</v>
      </c>
      <c r="BJ518" s="16" t="s">
        <v>135</v>
      </c>
      <c r="BK518" s="135">
        <f>ROUND(I518*H518,2)</f>
        <v>0</v>
      </c>
      <c r="BL518" s="16" t="s">
        <v>224</v>
      </c>
      <c r="BM518" s="134" t="s">
        <v>913</v>
      </c>
    </row>
    <row r="519" spans="2:65" s="12" customFormat="1" ht="12">
      <c r="B519" s="142"/>
      <c r="D519" s="140" t="s">
        <v>141</v>
      </c>
      <c r="F519" s="144" t="s">
        <v>914</v>
      </c>
      <c r="H519" s="145">
        <v>39.6</v>
      </c>
      <c r="I519" s="146"/>
      <c r="L519" s="142"/>
      <c r="M519" s="147"/>
      <c r="T519" s="148"/>
      <c r="AT519" s="143" t="s">
        <v>141</v>
      </c>
      <c r="AU519" s="143" t="s">
        <v>135</v>
      </c>
      <c r="AV519" s="12" t="s">
        <v>135</v>
      </c>
      <c r="AW519" s="12" t="s">
        <v>4</v>
      </c>
      <c r="AX519" s="12" t="s">
        <v>79</v>
      </c>
      <c r="AY519" s="143" t="s">
        <v>128</v>
      </c>
    </row>
    <row r="520" spans="2:65" s="1" customFormat="1" ht="16.5" customHeight="1">
      <c r="B520" s="31"/>
      <c r="C520" s="122" t="s">
        <v>915</v>
      </c>
      <c r="D520" s="122" t="s">
        <v>130</v>
      </c>
      <c r="E520" s="123" t="s">
        <v>916</v>
      </c>
      <c r="F520" s="124" t="s">
        <v>917</v>
      </c>
      <c r="G520" s="125" t="s">
        <v>179</v>
      </c>
      <c r="H520" s="126">
        <v>38</v>
      </c>
      <c r="I520" s="127"/>
      <c r="J520" s="128">
        <f>ROUND(I520*H520,2)</f>
        <v>0</v>
      </c>
      <c r="K520" s="129"/>
      <c r="L520" s="31"/>
      <c r="M520" s="130" t="s">
        <v>21</v>
      </c>
      <c r="N520" s="131" t="s">
        <v>46</v>
      </c>
      <c r="P520" s="132">
        <f>O520*H520</f>
        <v>0</v>
      </c>
      <c r="Q520" s="132">
        <v>0</v>
      </c>
      <c r="R520" s="132">
        <f>Q520*H520</f>
        <v>0</v>
      </c>
      <c r="S520" s="132">
        <v>3.5299999999999998E-2</v>
      </c>
      <c r="T520" s="133">
        <f>S520*H520</f>
        <v>1.3413999999999999</v>
      </c>
      <c r="AR520" s="134" t="s">
        <v>224</v>
      </c>
      <c r="AT520" s="134" t="s">
        <v>130</v>
      </c>
      <c r="AU520" s="134" t="s">
        <v>135</v>
      </c>
      <c r="AY520" s="16" t="s">
        <v>128</v>
      </c>
      <c r="BE520" s="135">
        <f>IF(N520="základní",J520,0)</f>
        <v>0</v>
      </c>
      <c r="BF520" s="135">
        <f>IF(N520="snížená",J520,0)</f>
        <v>0</v>
      </c>
      <c r="BG520" s="135">
        <f>IF(N520="zákl. přenesená",J520,0)</f>
        <v>0</v>
      </c>
      <c r="BH520" s="135">
        <f>IF(N520="sníž. přenesená",J520,0)</f>
        <v>0</v>
      </c>
      <c r="BI520" s="135">
        <f>IF(N520="nulová",J520,0)</f>
        <v>0</v>
      </c>
      <c r="BJ520" s="16" t="s">
        <v>135</v>
      </c>
      <c r="BK520" s="135">
        <f>ROUND(I520*H520,2)</f>
        <v>0</v>
      </c>
      <c r="BL520" s="16" t="s">
        <v>224</v>
      </c>
      <c r="BM520" s="134" t="s">
        <v>918</v>
      </c>
    </row>
    <row r="521" spans="2:65" s="1" customFormat="1" ht="11">
      <c r="B521" s="31"/>
      <c r="D521" s="136" t="s">
        <v>137</v>
      </c>
      <c r="F521" s="137" t="s">
        <v>919</v>
      </c>
      <c r="I521" s="138"/>
      <c r="L521" s="31"/>
      <c r="M521" s="139"/>
      <c r="T521" s="52"/>
      <c r="AT521" s="16" t="s">
        <v>137</v>
      </c>
      <c r="AU521" s="16" t="s">
        <v>135</v>
      </c>
    </row>
    <row r="522" spans="2:65" s="1" customFormat="1" ht="37.75" customHeight="1">
      <c r="B522" s="31"/>
      <c r="C522" s="122" t="s">
        <v>920</v>
      </c>
      <c r="D522" s="122" t="s">
        <v>130</v>
      </c>
      <c r="E522" s="123" t="s">
        <v>921</v>
      </c>
      <c r="F522" s="124" t="s">
        <v>922</v>
      </c>
      <c r="G522" s="125" t="s">
        <v>179</v>
      </c>
      <c r="H522" s="126">
        <v>38</v>
      </c>
      <c r="I522" s="127"/>
      <c r="J522" s="128">
        <f>ROUND(I522*H522,2)</f>
        <v>0</v>
      </c>
      <c r="K522" s="129"/>
      <c r="L522" s="31"/>
      <c r="M522" s="130" t="s">
        <v>21</v>
      </c>
      <c r="N522" s="131" t="s">
        <v>46</v>
      </c>
      <c r="P522" s="132">
        <f>O522*H522</f>
        <v>0</v>
      </c>
      <c r="Q522" s="132">
        <v>7.5500000000000003E-3</v>
      </c>
      <c r="R522" s="132">
        <f>Q522*H522</f>
        <v>0.28689999999999999</v>
      </c>
      <c r="S522" s="132">
        <v>0</v>
      </c>
      <c r="T522" s="133">
        <f>S522*H522</f>
        <v>0</v>
      </c>
      <c r="AR522" s="134" t="s">
        <v>224</v>
      </c>
      <c r="AT522" s="134" t="s">
        <v>130</v>
      </c>
      <c r="AU522" s="134" t="s">
        <v>135</v>
      </c>
      <c r="AY522" s="16" t="s">
        <v>128</v>
      </c>
      <c r="BE522" s="135">
        <f>IF(N522="základní",J522,0)</f>
        <v>0</v>
      </c>
      <c r="BF522" s="135">
        <f>IF(N522="snížená",J522,0)</f>
        <v>0</v>
      </c>
      <c r="BG522" s="135">
        <f>IF(N522="zákl. přenesená",J522,0)</f>
        <v>0</v>
      </c>
      <c r="BH522" s="135">
        <f>IF(N522="sníž. přenesená",J522,0)</f>
        <v>0</v>
      </c>
      <c r="BI522" s="135">
        <f>IF(N522="nulová",J522,0)</f>
        <v>0</v>
      </c>
      <c r="BJ522" s="16" t="s">
        <v>135</v>
      </c>
      <c r="BK522" s="135">
        <f>ROUND(I522*H522,2)</f>
        <v>0</v>
      </c>
      <c r="BL522" s="16" t="s">
        <v>224</v>
      </c>
      <c r="BM522" s="134" t="s">
        <v>923</v>
      </c>
    </row>
    <row r="523" spans="2:65" s="1" customFormat="1" ht="11">
      <c r="B523" s="31"/>
      <c r="D523" s="136" t="s">
        <v>137</v>
      </c>
      <c r="F523" s="137" t="s">
        <v>924</v>
      </c>
      <c r="I523" s="138"/>
      <c r="L523" s="31"/>
      <c r="M523" s="139"/>
      <c r="T523" s="52"/>
      <c r="AT523" s="16" t="s">
        <v>137</v>
      </c>
      <c r="AU523" s="16" t="s">
        <v>135</v>
      </c>
    </row>
    <row r="524" spans="2:65" s="1" customFormat="1" ht="37.75" customHeight="1">
      <c r="B524" s="31"/>
      <c r="C524" s="156" t="s">
        <v>925</v>
      </c>
      <c r="D524" s="156" t="s">
        <v>184</v>
      </c>
      <c r="E524" s="157" t="s">
        <v>926</v>
      </c>
      <c r="F524" s="158" t="s">
        <v>927</v>
      </c>
      <c r="G524" s="159" t="s">
        <v>179</v>
      </c>
      <c r="H524" s="160">
        <v>41.8</v>
      </c>
      <c r="I524" s="161"/>
      <c r="J524" s="162">
        <f>ROUND(I524*H524,2)</f>
        <v>0</v>
      </c>
      <c r="K524" s="163"/>
      <c r="L524" s="164"/>
      <c r="M524" s="165" t="s">
        <v>21</v>
      </c>
      <c r="N524" s="166" t="s">
        <v>46</v>
      </c>
      <c r="P524" s="132">
        <f>O524*H524</f>
        <v>0</v>
      </c>
      <c r="Q524" s="132">
        <v>2.1999999999999999E-2</v>
      </c>
      <c r="R524" s="132">
        <f>Q524*H524</f>
        <v>0.91959999999999986</v>
      </c>
      <c r="S524" s="132">
        <v>0</v>
      </c>
      <c r="T524" s="133">
        <f>S524*H524</f>
        <v>0</v>
      </c>
      <c r="AR524" s="134" t="s">
        <v>314</v>
      </c>
      <c r="AT524" s="134" t="s">
        <v>184</v>
      </c>
      <c r="AU524" s="134" t="s">
        <v>135</v>
      </c>
      <c r="AY524" s="16" t="s">
        <v>128</v>
      </c>
      <c r="BE524" s="135">
        <f>IF(N524="základní",J524,0)</f>
        <v>0</v>
      </c>
      <c r="BF524" s="135">
        <f>IF(N524="snížená",J524,0)</f>
        <v>0</v>
      </c>
      <c r="BG524" s="135">
        <f>IF(N524="zákl. přenesená",J524,0)</f>
        <v>0</v>
      </c>
      <c r="BH524" s="135">
        <f>IF(N524="sníž. přenesená",J524,0)</f>
        <v>0</v>
      </c>
      <c r="BI524" s="135">
        <f>IF(N524="nulová",J524,0)</f>
        <v>0</v>
      </c>
      <c r="BJ524" s="16" t="s">
        <v>135</v>
      </c>
      <c r="BK524" s="135">
        <f>ROUND(I524*H524,2)</f>
        <v>0</v>
      </c>
      <c r="BL524" s="16" t="s">
        <v>224</v>
      </c>
      <c r="BM524" s="134" t="s">
        <v>928</v>
      </c>
    </row>
    <row r="525" spans="2:65" s="12" customFormat="1" ht="12">
      <c r="B525" s="142"/>
      <c r="D525" s="140" t="s">
        <v>141</v>
      </c>
      <c r="F525" s="144" t="s">
        <v>929</v>
      </c>
      <c r="H525" s="145">
        <v>41.8</v>
      </c>
      <c r="I525" s="146"/>
      <c r="L525" s="142"/>
      <c r="M525" s="147"/>
      <c r="T525" s="148"/>
      <c r="AT525" s="143" t="s">
        <v>141</v>
      </c>
      <c r="AU525" s="143" t="s">
        <v>135</v>
      </c>
      <c r="AV525" s="12" t="s">
        <v>135</v>
      </c>
      <c r="AW525" s="12" t="s">
        <v>4</v>
      </c>
      <c r="AX525" s="12" t="s">
        <v>79</v>
      </c>
      <c r="AY525" s="143" t="s">
        <v>128</v>
      </c>
    </row>
    <row r="526" spans="2:65" s="1" customFormat="1" ht="37.75" customHeight="1">
      <c r="B526" s="31"/>
      <c r="C526" s="122" t="s">
        <v>930</v>
      </c>
      <c r="D526" s="122" t="s">
        <v>130</v>
      </c>
      <c r="E526" s="123" t="s">
        <v>931</v>
      </c>
      <c r="F526" s="124" t="s">
        <v>932</v>
      </c>
      <c r="G526" s="125" t="s">
        <v>179</v>
      </c>
      <c r="H526" s="126">
        <v>38</v>
      </c>
      <c r="I526" s="127"/>
      <c r="J526" s="128">
        <f>ROUND(I526*H526,2)</f>
        <v>0</v>
      </c>
      <c r="K526" s="129"/>
      <c r="L526" s="31"/>
      <c r="M526" s="130" t="s">
        <v>21</v>
      </c>
      <c r="N526" s="131" t="s">
        <v>46</v>
      </c>
      <c r="P526" s="132">
        <f>O526*H526</f>
        <v>0</v>
      </c>
      <c r="Q526" s="132">
        <v>0</v>
      </c>
      <c r="R526" s="132">
        <f>Q526*H526</f>
        <v>0</v>
      </c>
      <c r="S526" s="132">
        <v>0</v>
      </c>
      <c r="T526" s="133">
        <f>S526*H526</f>
        <v>0</v>
      </c>
      <c r="AR526" s="134" t="s">
        <v>224</v>
      </c>
      <c r="AT526" s="134" t="s">
        <v>130</v>
      </c>
      <c r="AU526" s="134" t="s">
        <v>135</v>
      </c>
      <c r="AY526" s="16" t="s">
        <v>128</v>
      </c>
      <c r="BE526" s="135">
        <f>IF(N526="základní",J526,0)</f>
        <v>0</v>
      </c>
      <c r="BF526" s="135">
        <f>IF(N526="snížená",J526,0)</f>
        <v>0</v>
      </c>
      <c r="BG526" s="135">
        <f>IF(N526="zákl. přenesená",J526,0)</f>
        <v>0</v>
      </c>
      <c r="BH526" s="135">
        <f>IF(N526="sníž. přenesená",J526,0)</f>
        <v>0</v>
      </c>
      <c r="BI526" s="135">
        <f>IF(N526="nulová",J526,0)</f>
        <v>0</v>
      </c>
      <c r="BJ526" s="16" t="s">
        <v>135</v>
      </c>
      <c r="BK526" s="135">
        <f>ROUND(I526*H526,2)</f>
        <v>0</v>
      </c>
      <c r="BL526" s="16" t="s">
        <v>224</v>
      </c>
      <c r="BM526" s="134" t="s">
        <v>933</v>
      </c>
    </row>
    <row r="527" spans="2:65" s="1" customFormat="1" ht="11">
      <c r="B527" s="31"/>
      <c r="D527" s="136" t="s">
        <v>137</v>
      </c>
      <c r="F527" s="137" t="s">
        <v>934</v>
      </c>
      <c r="I527" s="138"/>
      <c r="L527" s="31"/>
      <c r="M527" s="139"/>
      <c r="T527" s="52"/>
      <c r="AT527" s="16" t="s">
        <v>137</v>
      </c>
      <c r="AU527" s="16" t="s">
        <v>135</v>
      </c>
    </row>
    <row r="528" spans="2:65" s="1" customFormat="1" ht="24.25" customHeight="1">
      <c r="B528" s="31"/>
      <c r="C528" s="122" t="s">
        <v>935</v>
      </c>
      <c r="D528" s="122" t="s">
        <v>130</v>
      </c>
      <c r="E528" s="123" t="s">
        <v>936</v>
      </c>
      <c r="F528" s="124" t="s">
        <v>937</v>
      </c>
      <c r="G528" s="125" t="s">
        <v>179</v>
      </c>
      <c r="H528" s="126">
        <v>38</v>
      </c>
      <c r="I528" s="127"/>
      <c r="J528" s="128">
        <f>ROUND(I528*H528,2)</f>
        <v>0</v>
      </c>
      <c r="K528" s="129"/>
      <c r="L528" s="31"/>
      <c r="M528" s="130" t="s">
        <v>21</v>
      </c>
      <c r="N528" s="131" t="s">
        <v>46</v>
      </c>
      <c r="P528" s="132">
        <f>O528*H528</f>
        <v>0</v>
      </c>
      <c r="Q528" s="132">
        <v>1.5E-3</v>
      </c>
      <c r="R528" s="132">
        <f>Q528*H528</f>
        <v>5.7000000000000002E-2</v>
      </c>
      <c r="S528" s="132">
        <v>0</v>
      </c>
      <c r="T528" s="133">
        <f>S528*H528</f>
        <v>0</v>
      </c>
      <c r="AR528" s="134" t="s">
        <v>224</v>
      </c>
      <c r="AT528" s="134" t="s">
        <v>130</v>
      </c>
      <c r="AU528" s="134" t="s">
        <v>135</v>
      </c>
      <c r="AY528" s="16" t="s">
        <v>128</v>
      </c>
      <c r="BE528" s="135">
        <f>IF(N528="základní",J528,0)</f>
        <v>0</v>
      </c>
      <c r="BF528" s="135">
        <f>IF(N528="snížená",J528,0)</f>
        <v>0</v>
      </c>
      <c r="BG528" s="135">
        <f>IF(N528="zákl. přenesená",J528,0)</f>
        <v>0</v>
      </c>
      <c r="BH528" s="135">
        <f>IF(N528="sníž. přenesená",J528,0)</f>
        <v>0</v>
      </c>
      <c r="BI528" s="135">
        <f>IF(N528="nulová",J528,0)</f>
        <v>0</v>
      </c>
      <c r="BJ528" s="16" t="s">
        <v>135</v>
      </c>
      <c r="BK528" s="135">
        <f>ROUND(I528*H528,2)</f>
        <v>0</v>
      </c>
      <c r="BL528" s="16" t="s">
        <v>224</v>
      </c>
      <c r="BM528" s="134" t="s">
        <v>938</v>
      </c>
    </row>
    <row r="529" spans="2:65" s="1" customFormat="1" ht="11">
      <c r="B529" s="31"/>
      <c r="D529" s="136" t="s">
        <v>137</v>
      </c>
      <c r="F529" s="137" t="s">
        <v>939</v>
      </c>
      <c r="I529" s="138"/>
      <c r="L529" s="31"/>
      <c r="M529" s="139"/>
      <c r="T529" s="52"/>
      <c r="AT529" s="16" t="s">
        <v>137</v>
      </c>
      <c r="AU529" s="16" t="s">
        <v>135</v>
      </c>
    </row>
    <row r="530" spans="2:65" s="1" customFormat="1" ht="24.25" customHeight="1">
      <c r="B530" s="31"/>
      <c r="C530" s="122" t="s">
        <v>940</v>
      </c>
      <c r="D530" s="122" t="s">
        <v>130</v>
      </c>
      <c r="E530" s="123" t="s">
        <v>941</v>
      </c>
      <c r="F530" s="124" t="s">
        <v>942</v>
      </c>
      <c r="G530" s="125" t="s">
        <v>247</v>
      </c>
      <c r="H530" s="126">
        <v>78</v>
      </c>
      <c r="I530" s="127"/>
      <c r="J530" s="128">
        <f>ROUND(I530*H530,2)</f>
        <v>0</v>
      </c>
      <c r="K530" s="129"/>
      <c r="L530" s="31"/>
      <c r="M530" s="130" t="s">
        <v>21</v>
      </c>
      <c r="N530" s="131" t="s">
        <v>46</v>
      </c>
      <c r="P530" s="132">
        <f>O530*H530</f>
        <v>0</v>
      </c>
      <c r="Q530" s="132">
        <v>3.2000000000000003E-4</v>
      </c>
      <c r="R530" s="132">
        <f>Q530*H530</f>
        <v>2.4960000000000003E-2</v>
      </c>
      <c r="S530" s="132">
        <v>0</v>
      </c>
      <c r="T530" s="133">
        <f>S530*H530</f>
        <v>0</v>
      </c>
      <c r="AR530" s="134" t="s">
        <v>224</v>
      </c>
      <c r="AT530" s="134" t="s">
        <v>130</v>
      </c>
      <c r="AU530" s="134" t="s">
        <v>135</v>
      </c>
      <c r="AY530" s="16" t="s">
        <v>128</v>
      </c>
      <c r="BE530" s="135">
        <f>IF(N530="základní",J530,0)</f>
        <v>0</v>
      </c>
      <c r="BF530" s="135">
        <f>IF(N530="snížená",J530,0)</f>
        <v>0</v>
      </c>
      <c r="BG530" s="135">
        <f>IF(N530="zákl. přenesená",J530,0)</f>
        <v>0</v>
      </c>
      <c r="BH530" s="135">
        <f>IF(N530="sníž. přenesená",J530,0)</f>
        <v>0</v>
      </c>
      <c r="BI530" s="135">
        <f>IF(N530="nulová",J530,0)</f>
        <v>0</v>
      </c>
      <c r="BJ530" s="16" t="s">
        <v>135</v>
      </c>
      <c r="BK530" s="135">
        <f>ROUND(I530*H530,2)</f>
        <v>0</v>
      </c>
      <c r="BL530" s="16" t="s">
        <v>224</v>
      </c>
      <c r="BM530" s="134" t="s">
        <v>943</v>
      </c>
    </row>
    <row r="531" spans="2:65" s="1" customFormat="1" ht="11">
      <c r="B531" s="31"/>
      <c r="D531" s="136" t="s">
        <v>137</v>
      </c>
      <c r="F531" s="137" t="s">
        <v>944</v>
      </c>
      <c r="I531" s="138"/>
      <c r="L531" s="31"/>
      <c r="M531" s="139"/>
      <c r="T531" s="52"/>
      <c r="AT531" s="16" t="s">
        <v>137</v>
      </c>
      <c r="AU531" s="16" t="s">
        <v>135</v>
      </c>
    </row>
    <row r="532" spans="2:65" s="1" customFormat="1" ht="44.25" customHeight="1">
      <c r="B532" s="31"/>
      <c r="C532" s="122" t="s">
        <v>945</v>
      </c>
      <c r="D532" s="122" t="s">
        <v>130</v>
      </c>
      <c r="E532" s="123" t="s">
        <v>946</v>
      </c>
      <c r="F532" s="124" t="s">
        <v>947</v>
      </c>
      <c r="G532" s="125" t="s">
        <v>643</v>
      </c>
      <c r="H532" s="167"/>
      <c r="I532" s="127"/>
      <c r="J532" s="128">
        <f>ROUND(I532*H532,2)</f>
        <v>0</v>
      </c>
      <c r="K532" s="129"/>
      <c r="L532" s="31"/>
      <c r="M532" s="130" t="s">
        <v>21</v>
      </c>
      <c r="N532" s="131" t="s">
        <v>46</v>
      </c>
      <c r="P532" s="132">
        <f>O532*H532</f>
        <v>0</v>
      </c>
      <c r="Q532" s="132">
        <v>0</v>
      </c>
      <c r="R532" s="132">
        <f>Q532*H532</f>
        <v>0</v>
      </c>
      <c r="S532" s="132">
        <v>0</v>
      </c>
      <c r="T532" s="133">
        <f>S532*H532</f>
        <v>0</v>
      </c>
      <c r="AR532" s="134" t="s">
        <v>224</v>
      </c>
      <c r="AT532" s="134" t="s">
        <v>130</v>
      </c>
      <c r="AU532" s="134" t="s">
        <v>135</v>
      </c>
      <c r="AY532" s="16" t="s">
        <v>128</v>
      </c>
      <c r="BE532" s="135">
        <f>IF(N532="základní",J532,0)</f>
        <v>0</v>
      </c>
      <c r="BF532" s="135">
        <f>IF(N532="snížená",J532,0)</f>
        <v>0</v>
      </c>
      <c r="BG532" s="135">
        <f>IF(N532="zákl. přenesená",J532,0)</f>
        <v>0</v>
      </c>
      <c r="BH532" s="135">
        <f>IF(N532="sníž. přenesená",J532,0)</f>
        <v>0</v>
      </c>
      <c r="BI532" s="135">
        <f>IF(N532="nulová",J532,0)</f>
        <v>0</v>
      </c>
      <c r="BJ532" s="16" t="s">
        <v>135</v>
      </c>
      <c r="BK532" s="135">
        <f>ROUND(I532*H532,2)</f>
        <v>0</v>
      </c>
      <c r="BL532" s="16" t="s">
        <v>224</v>
      </c>
      <c r="BM532" s="134" t="s">
        <v>948</v>
      </c>
    </row>
    <row r="533" spans="2:65" s="1" customFormat="1" ht="11">
      <c r="B533" s="31"/>
      <c r="D533" s="136" t="s">
        <v>137</v>
      </c>
      <c r="F533" s="137" t="s">
        <v>949</v>
      </c>
      <c r="I533" s="138"/>
      <c r="L533" s="31"/>
      <c r="M533" s="139"/>
      <c r="T533" s="52"/>
      <c r="AT533" s="16" t="s">
        <v>137</v>
      </c>
      <c r="AU533" s="16" t="s">
        <v>135</v>
      </c>
    </row>
    <row r="534" spans="2:65" s="11" customFormat="1" ht="22.75" customHeight="1">
      <c r="B534" s="110"/>
      <c r="D534" s="111" t="s">
        <v>73</v>
      </c>
      <c r="E534" s="120" t="s">
        <v>950</v>
      </c>
      <c r="F534" s="120" t="s">
        <v>951</v>
      </c>
      <c r="I534" s="113"/>
      <c r="J534" s="121">
        <f>BK534</f>
        <v>0</v>
      </c>
      <c r="L534" s="110"/>
      <c r="M534" s="115"/>
      <c r="P534" s="116">
        <f>SUM(P535:P549)</f>
        <v>0</v>
      </c>
      <c r="R534" s="116">
        <f>SUM(R535:R549)</f>
        <v>1.8749999999999999E-3</v>
      </c>
      <c r="T534" s="117">
        <f>SUM(T535:T549)</f>
        <v>0</v>
      </c>
      <c r="AR534" s="111" t="s">
        <v>135</v>
      </c>
      <c r="AT534" s="118" t="s">
        <v>73</v>
      </c>
      <c r="AU534" s="118" t="s">
        <v>79</v>
      </c>
      <c r="AY534" s="111" t="s">
        <v>128</v>
      </c>
      <c r="BK534" s="119">
        <f>SUM(BK535:BK549)</f>
        <v>0</v>
      </c>
    </row>
    <row r="535" spans="2:65" s="1" customFormat="1" ht="33" customHeight="1">
      <c r="B535" s="31"/>
      <c r="C535" s="122" t="s">
        <v>952</v>
      </c>
      <c r="D535" s="122" t="s">
        <v>130</v>
      </c>
      <c r="E535" s="123" t="s">
        <v>953</v>
      </c>
      <c r="F535" s="124" t="s">
        <v>954</v>
      </c>
      <c r="G535" s="125" t="s">
        <v>179</v>
      </c>
      <c r="H535" s="126">
        <v>5</v>
      </c>
      <c r="I535" s="127"/>
      <c r="J535" s="128">
        <f>ROUND(I535*H535,2)</f>
        <v>0</v>
      </c>
      <c r="K535" s="129"/>
      <c r="L535" s="31"/>
      <c r="M535" s="130" t="s">
        <v>21</v>
      </c>
      <c r="N535" s="131" t="s">
        <v>46</v>
      </c>
      <c r="P535" s="132">
        <f>O535*H535</f>
        <v>0</v>
      </c>
      <c r="Q535" s="132">
        <v>0</v>
      </c>
      <c r="R535" s="132">
        <f>Q535*H535</f>
        <v>0</v>
      </c>
      <c r="S535" s="132">
        <v>0</v>
      </c>
      <c r="T535" s="133">
        <f>S535*H535</f>
        <v>0</v>
      </c>
      <c r="AR535" s="134" t="s">
        <v>224</v>
      </c>
      <c r="AT535" s="134" t="s">
        <v>130</v>
      </c>
      <c r="AU535" s="134" t="s">
        <v>135</v>
      </c>
      <c r="AY535" s="16" t="s">
        <v>128</v>
      </c>
      <c r="BE535" s="135">
        <f>IF(N535="základní",J535,0)</f>
        <v>0</v>
      </c>
      <c r="BF535" s="135">
        <f>IF(N535="snížená",J535,0)</f>
        <v>0</v>
      </c>
      <c r="BG535" s="135">
        <f>IF(N535="zákl. přenesená",J535,0)</f>
        <v>0</v>
      </c>
      <c r="BH535" s="135">
        <f>IF(N535="sníž. přenesená",J535,0)</f>
        <v>0</v>
      </c>
      <c r="BI535" s="135">
        <f>IF(N535="nulová",J535,0)</f>
        <v>0</v>
      </c>
      <c r="BJ535" s="16" t="s">
        <v>135</v>
      </c>
      <c r="BK535" s="135">
        <f>ROUND(I535*H535,2)</f>
        <v>0</v>
      </c>
      <c r="BL535" s="16" t="s">
        <v>224</v>
      </c>
      <c r="BM535" s="134" t="s">
        <v>955</v>
      </c>
    </row>
    <row r="536" spans="2:65" s="1" customFormat="1" ht="11">
      <c r="B536" s="31"/>
      <c r="D536" s="136" t="s">
        <v>137</v>
      </c>
      <c r="F536" s="137" t="s">
        <v>956</v>
      </c>
      <c r="I536" s="138"/>
      <c r="L536" s="31"/>
      <c r="M536" s="139"/>
      <c r="T536" s="52"/>
      <c r="AT536" s="16" t="s">
        <v>137</v>
      </c>
      <c r="AU536" s="16" t="s">
        <v>135</v>
      </c>
    </row>
    <row r="537" spans="2:65" s="1" customFormat="1" ht="16.5" customHeight="1">
      <c r="B537" s="31"/>
      <c r="C537" s="156" t="s">
        <v>957</v>
      </c>
      <c r="D537" s="156" t="s">
        <v>184</v>
      </c>
      <c r="E537" s="157" t="s">
        <v>958</v>
      </c>
      <c r="F537" s="158" t="s">
        <v>959</v>
      </c>
      <c r="G537" s="159" t="s">
        <v>187</v>
      </c>
      <c r="H537" s="160">
        <v>0.5</v>
      </c>
      <c r="I537" s="161"/>
      <c r="J537" s="162">
        <f>ROUND(I537*H537,2)</f>
        <v>0</v>
      </c>
      <c r="K537" s="163"/>
      <c r="L537" s="164"/>
      <c r="M537" s="165" t="s">
        <v>21</v>
      </c>
      <c r="N537" s="166" t="s">
        <v>46</v>
      </c>
      <c r="P537" s="132">
        <f>O537*H537</f>
        <v>0</v>
      </c>
      <c r="Q537" s="132">
        <v>1E-3</v>
      </c>
      <c r="R537" s="132">
        <f>Q537*H537</f>
        <v>5.0000000000000001E-4</v>
      </c>
      <c r="S537" s="132">
        <v>0</v>
      </c>
      <c r="T537" s="133">
        <f>S537*H537</f>
        <v>0</v>
      </c>
      <c r="AR537" s="134" t="s">
        <v>314</v>
      </c>
      <c r="AT537" s="134" t="s">
        <v>184</v>
      </c>
      <c r="AU537" s="134" t="s">
        <v>135</v>
      </c>
      <c r="AY537" s="16" t="s">
        <v>128</v>
      </c>
      <c r="BE537" s="135">
        <f>IF(N537="základní",J537,0)</f>
        <v>0</v>
      </c>
      <c r="BF537" s="135">
        <f>IF(N537="snížená",J537,0)</f>
        <v>0</v>
      </c>
      <c r="BG537" s="135">
        <f>IF(N537="zákl. přenesená",J537,0)</f>
        <v>0</v>
      </c>
      <c r="BH537" s="135">
        <f>IF(N537="sníž. přenesená",J537,0)</f>
        <v>0</v>
      </c>
      <c r="BI537" s="135">
        <f>IF(N537="nulová",J537,0)</f>
        <v>0</v>
      </c>
      <c r="BJ537" s="16" t="s">
        <v>135</v>
      </c>
      <c r="BK537" s="135">
        <f>ROUND(I537*H537,2)</f>
        <v>0</v>
      </c>
      <c r="BL537" s="16" t="s">
        <v>224</v>
      </c>
      <c r="BM537" s="134" t="s">
        <v>960</v>
      </c>
    </row>
    <row r="538" spans="2:65" s="12" customFormat="1" ht="12">
      <c r="B538" s="142"/>
      <c r="D538" s="140" t="s">
        <v>141</v>
      </c>
      <c r="F538" s="144" t="s">
        <v>961</v>
      </c>
      <c r="H538" s="145">
        <v>0.5</v>
      </c>
      <c r="I538" s="146"/>
      <c r="L538" s="142"/>
      <c r="M538" s="147"/>
      <c r="T538" s="148"/>
      <c r="AT538" s="143" t="s">
        <v>141</v>
      </c>
      <c r="AU538" s="143" t="s">
        <v>135</v>
      </c>
      <c r="AV538" s="12" t="s">
        <v>135</v>
      </c>
      <c r="AW538" s="12" t="s">
        <v>4</v>
      </c>
      <c r="AX538" s="12" t="s">
        <v>79</v>
      </c>
      <c r="AY538" s="143" t="s">
        <v>128</v>
      </c>
    </row>
    <row r="539" spans="2:65" s="1" customFormat="1" ht="24.25" customHeight="1">
      <c r="B539" s="31"/>
      <c r="C539" s="122" t="s">
        <v>962</v>
      </c>
      <c r="D539" s="122" t="s">
        <v>130</v>
      </c>
      <c r="E539" s="123" t="s">
        <v>963</v>
      </c>
      <c r="F539" s="124" t="s">
        <v>964</v>
      </c>
      <c r="G539" s="125" t="s">
        <v>179</v>
      </c>
      <c r="H539" s="126">
        <v>5</v>
      </c>
      <c r="I539" s="127"/>
      <c r="J539" s="128">
        <f>ROUND(I539*H539,2)</f>
        <v>0</v>
      </c>
      <c r="K539" s="129"/>
      <c r="L539" s="31"/>
      <c r="M539" s="130" t="s">
        <v>21</v>
      </c>
      <c r="N539" s="131" t="s">
        <v>46</v>
      </c>
      <c r="P539" s="132">
        <f>O539*H539</f>
        <v>0</v>
      </c>
      <c r="Q539" s="132">
        <v>0</v>
      </c>
      <c r="R539" s="132">
        <f>Q539*H539</f>
        <v>0</v>
      </c>
      <c r="S539" s="132">
        <v>0</v>
      </c>
      <c r="T539" s="133">
        <f>S539*H539</f>
        <v>0</v>
      </c>
      <c r="AR539" s="134" t="s">
        <v>224</v>
      </c>
      <c r="AT539" s="134" t="s">
        <v>130</v>
      </c>
      <c r="AU539" s="134" t="s">
        <v>135</v>
      </c>
      <c r="AY539" s="16" t="s">
        <v>128</v>
      </c>
      <c r="BE539" s="135">
        <f>IF(N539="základní",J539,0)</f>
        <v>0</v>
      </c>
      <c r="BF539" s="135">
        <f>IF(N539="snížená",J539,0)</f>
        <v>0</v>
      </c>
      <c r="BG539" s="135">
        <f>IF(N539="zákl. přenesená",J539,0)</f>
        <v>0</v>
      </c>
      <c r="BH539" s="135">
        <f>IF(N539="sníž. přenesená",J539,0)</f>
        <v>0</v>
      </c>
      <c r="BI539" s="135">
        <f>IF(N539="nulová",J539,0)</f>
        <v>0</v>
      </c>
      <c r="BJ539" s="16" t="s">
        <v>135</v>
      </c>
      <c r="BK539" s="135">
        <f>ROUND(I539*H539,2)</f>
        <v>0</v>
      </c>
      <c r="BL539" s="16" t="s">
        <v>224</v>
      </c>
      <c r="BM539" s="134" t="s">
        <v>965</v>
      </c>
    </row>
    <row r="540" spans="2:65" s="1" customFormat="1" ht="11">
      <c r="B540" s="31"/>
      <c r="D540" s="136" t="s">
        <v>137</v>
      </c>
      <c r="F540" s="137" t="s">
        <v>966</v>
      </c>
      <c r="I540" s="138"/>
      <c r="L540" s="31"/>
      <c r="M540" s="139"/>
      <c r="T540" s="52"/>
      <c r="AT540" s="16" t="s">
        <v>137</v>
      </c>
      <c r="AU540" s="16" t="s">
        <v>135</v>
      </c>
    </row>
    <row r="541" spans="2:65" s="1" customFormat="1" ht="21.75" customHeight="1">
      <c r="B541" s="31"/>
      <c r="C541" s="156" t="s">
        <v>967</v>
      </c>
      <c r="D541" s="156" t="s">
        <v>184</v>
      </c>
      <c r="E541" s="157" t="s">
        <v>968</v>
      </c>
      <c r="F541" s="158" t="s">
        <v>969</v>
      </c>
      <c r="G541" s="159" t="s">
        <v>187</v>
      </c>
      <c r="H541" s="160">
        <v>0.75</v>
      </c>
      <c r="I541" s="161"/>
      <c r="J541" s="162">
        <f>ROUND(I541*H541,2)</f>
        <v>0</v>
      </c>
      <c r="K541" s="163"/>
      <c r="L541" s="164"/>
      <c r="M541" s="165" t="s">
        <v>21</v>
      </c>
      <c r="N541" s="166" t="s">
        <v>46</v>
      </c>
      <c r="P541" s="132">
        <f>O541*H541</f>
        <v>0</v>
      </c>
      <c r="Q541" s="132">
        <v>1E-3</v>
      </c>
      <c r="R541" s="132">
        <f>Q541*H541</f>
        <v>7.5000000000000002E-4</v>
      </c>
      <c r="S541" s="132">
        <v>0</v>
      </c>
      <c r="T541" s="133">
        <f>S541*H541</f>
        <v>0</v>
      </c>
      <c r="AR541" s="134" t="s">
        <v>314</v>
      </c>
      <c r="AT541" s="134" t="s">
        <v>184</v>
      </c>
      <c r="AU541" s="134" t="s">
        <v>135</v>
      </c>
      <c r="AY541" s="16" t="s">
        <v>128</v>
      </c>
      <c r="BE541" s="135">
        <f>IF(N541="základní",J541,0)</f>
        <v>0</v>
      </c>
      <c r="BF541" s="135">
        <f>IF(N541="snížená",J541,0)</f>
        <v>0</v>
      </c>
      <c r="BG541" s="135">
        <f>IF(N541="zákl. přenesená",J541,0)</f>
        <v>0</v>
      </c>
      <c r="BH541" s="135">
        <f>IF(N541="sníž. přenesená",J541,0)</f>
        <v>0</v>
      </c>
      <c r="BI541" s="135">
        <f>IF(N541="nulová",J541,0)</f>
        <v>0</v>
      </c>
      <c r="BJ541" s="16" t="s">
        <v>135</v>
      </c>
      <c r="BK541" s="135">
        <f>ROUND(I541*H541,2)</f>
        <v>0</v>
      </c>
      <c r="BL541" s="16" t="s">
        <v>224</v>
      </c>
      <c r="BM541" s="134" t="s">
        <v>970</v>
      </c>
    </row>
    <row r="542" spans="2:65" s="12" customFormat="1" ht="12">
      <c r="B542" s="142"/>
      <c r="D542" s="140" t="s">
        <v>141</v>
      </c>
      <c r="F542" s="144" t="s">
        <v>971</v>
      </c>
      <c r="H542" s="145">
        <v>0.75</v>
      </c>
      <c r="I542" s="146"/>
      <c r="L542" s="142"/>
      <c r="M542" s="147"/>
      <c r="T542" s="148"/>
      <c r="AT542" s="143" t="s">
        <v>141</v>
      </c>
      <c r="AU542" s="143" t="s">
        <v>135</v>
      </c>
      <c r="AV542" s="12" t="s">
        <v>135</v>
      </c>
      <c r="AW542" s="12" t="s">
        <v>4</v>
      </c>
      <c r="AX542" s="12" t="s">
        <v>79</v>
      </c>
      <c r="AY542" s="143" t="s">
        <v>128</v>
      </c>
    </row>
    <row r="543" spans="2:65" s="1" customFormat="1" ht="24.25" customHeight="1">
      <c r="B543" s="31"/>
      <c r="C543" s="122" t="s">
        <v>972</v>
      </c>
      <c r="D543" s="122" t="s">
        <v>130</v>
      </c>
      <c r="E543" s="123" t="s">
        <v>973</v>
      </c>
      <c r="F543" s="124" t="s">
        <v>974</v>
      </c>
      <c r="G543" s="125" t="s">
        <v>179</v>
      </c>
      <c r="H543" s="126">
        <v>5</v>
      </c>
      <c r="I543" s="127"/>
      <c r="J543" s="128">
        <f>ROUND(I543*H543,2)</f>
        <v>0</v>
      </c>
      <c r="K543" s="129"/>
      <c r="L543" s="31"/>
      <c r="M543" s="130" t="s">
        <v>21</v>
      </c>
      <c r="N543" s="131" t="s">
        <v>46</v>
      </c>
      <c r="P543" s="132">
        <f>O543*H543</f>
        <v>0</v>
      </c>
      <c r="Q543" s="132">
        <v>1.1E-4</v>
      </c>
      <c r="R543" s="132">
        <f>Q543*H543</f>
        <v>5.5000000000000003E-4</v>
      </c>
      <c r="S543" s="132">
        <v>0</v>
      </c>
      <c r="T543" s="133">
        <f>S543*H543</f>
        <v>0</v>
      </c>
      <c r="AR543" s="134" t="s">
        <v>224</v>
      </c>
      <c r="AT543" s="134" t="s">
        <v>130</v>
      </c>
      <c r="AU543" s="134" t="s">
        <v>135</v>
      </c>
      <c r="AY543" s="16" t="s">
        <v>128</v>
      </c>
      <c r="BE543" s="135">
        <f>IF(N543="základní",J543,0)</f>
        <v>0</v>
      </c>
      <c r="BF543" s="135">
        <f>IF(N543="snížená",J543,0)</f>
        <v>0</v>
      </c>
      <c r="BG543" s="135">
        <f>IF(N543="zákl. přenesená",J543,0)</f>
        <v>0</v>
      </c>
      <c r="BH543" s="135">
        <f>IF(N543="sníž. přenesená",J543,0)</f>
        <v>0</v>
      </c>
      <c r="BI543" s="135">
        <f>IF(N543="nulová",J543,0)</f>
        <v>0</v>
      </c>
      <c r="BJ543" s="16" t="s">
        <v>135</v>
      </c>
      <c r="BK543" s="135">
        <f>ROUND(I543*H543,2)</f>
        <v>0</v>
      </c>
      <c r="BL543" s="16" t="s">
        <v>224</v>
      </c>
      <c r="BM543" s="134" t="s">
        <v>975</v>
      </c>
    </row>
    <row r="544" spans="2:65" s="1" customFormat="1" ht="11">
      <c r="B544" s="31"/>
      <c r="D544" s="136" t="s">
        <v>137</v>
      </c>
      <c r="F544" s="137" t="s">
        <v>976</v>
      </c>
      <c r="I544" s="138"/>
      <c r="L544" s="31"/>
      <c r="M544" s="139"/>
      <c r="T544" s="52"/>
      <c r="AT544" s="16" t="s">
        <v>137</v>
      </c>
      <c r="AU544" s="16" t="s">
        <v>135</v>
      </c>
    </row>
    <row r="545" spans="2:65" s="1" customFormat="1" ht="24">
      <c r="B545" s="31"/>
      <c r="D545" s="140" t="s">
        <v>139</v>
      </c>
      <c r="F545" s="141" t="s">
        <v>977</v>
      </c>
      <c r="I545" s="138"/>
      <c r="L545" s="31"/>
      <c r="M545" s="139"/>
      <c r="T545" s="52"/>
      <c r="AT545" s="16" t="s">
        <v>139</v>
      </c>
      <c r="AU545" s="16" t="s">
        <v>135</v>
      </c>
    </row>
    <row r="546" spans="2:65" s="1" customFormat="1" ht="24.25" customHeight="1">
      <c r="B546" s="31"/>
      <c r="C546" s="122" t="s">
        <v>978</v>
      </c>
      <c r="D546" s="122" t="s">
        <v>130</v>
      </c>
      <c r="E546" s="123" t="s">
        <v>979</v>
      </c>
      <c r="F546" s="124" t="s">
        <v>980</v>
      </c>
      <c r="G546" s="125" t="s">
        <v>179</v>
      </c>
      <c r="H546" s="126">
        <v>5</v>
      </c>
      <c r="I546" s="127"/>
      <c r="J546" s="128">
        <f>ROUND(I546*H546,2)</f>
        <v>0</v>
      </c>
      <c r="K546" s="129"/>
      <c r="L546" s="31"/>
      <c r="M546" s="130" t="s">
        <v>21</v>
      </c>
      <c r="N546" s="131" t="s">
        <v>46</v>
      </c>
      <c r="P546" s="132">
        <f>O546*H546</f>
        <v>0</v>
      </c>
      <c r="Q546" s="132">
        <v>0</v>
      </c>
      <c r="R546" s="132">
        <f>Q546*H546</f>
        <v>0</v>
      </c>
      <c r="S546" s="132">
        <v>0</v>
      </c>
      <c r="T546" s="133">
        <f>S546*H546</f>
        <v>0</v>
      </c>
      <c r="AR546" s="134" t="s">
        <v>224</v>
      </c>
      <c r="AT546" s="134" t="s">
        <v>130</v>
      </c>
      <c r="AU546" s="134" t="s">
        <v>135</v>
      </c>
      <c r="AY546" s="16" t="s">
        <v>128</v>
      </c>
      <c r="BE546" s="135">
        <f>IF(N546="základní",J546,0)</f>
        <v>0</v>
      </c>
      <c r="BF546" s="135">
        <f>IF(N546="snížená",J546,0)</f>
        <v>0</v>
      </c>
      <c r="BG546" s="135">
        <f>IF(N546="zákl. přenesená",J546,0)</f>
        <v>0</v>
      </c>
      <c r="BH546" s="135">
        <f>IF(N546="sníž. přenesená",J546,0)</f>
        <v>0</v>
      </c>
      <c r="BI546" s="135">
        <f>IF(N546="nulová",J546,0)</f>
        <v>0</v>
      </c>
      <c r="BJ546" s="16" t="s">
        <v>135</v>
      </c>
      <c r="BK546" s="135">
        <f>ROUND(I546*H546,2)</f>
        <v>0</v>
      </c>
      <c r="BL546" s="16" t="s">
        <v>224</v>
      </c>
      <c r="BM546" s="134" t="s">
        <v>981</v>
      </c>
    </row>
    <row r="547" spans="2:65" s="1" customFormat="1" ht="11">
      <c r="B547" s="31"/>
      <c r="D547" s="136" t="s">
        <v>137</v>
      </c>
      <c r="F547" s="137" t="s">
        <v>982</v>
      </c>
      <c r="I547" s="138"/>
      <c r="L547" s="31"/>
      <c r="M547" s="139"/>
      <c r="T547" s="52"/>
      <c r="AT547" s="16" t="s">
        <v>137</v>
      </c>
      <c r="AU547" s="16" t="s">
        <v>135</v>
      </c>
    </row>
    <row r="548" spans="2:65" s="1" customFormat="1" ht="21.75" customHeight="1">
      <c r="B548" s="31"/>
      <c r="C548" s="156" t="s">
        <v>983</v>
      </c>
      <c r="D548" s="156" t="s">
        <v>184</v>
      </c>
      <c r="E548" s="157" t="s">
        <v>968</v>
      </c>
      <c r="F548" s="158" t="s">
        <v>969</v>
      </c>
      <c r="G548" s="159" t="s">
        <v>187</v>
      </c>
      <c r="H548" s="160">
        <v>7.4999999999999997E-2</v>
      </c>
      <c r="I548" s="161"/>
      <c r="J548" s="162">
        <f>ROUND(I548*H548,2)</f>
        <v>0</v>
      </c>
      <c r="K548" s="163"/>
      <c r="L548" s="164"/>
      <c r="M548" s="165" t="s">
        <v>21</v>
      </c>
      <c r="N548" s="166" t="s">
        <v>46</v>
      </c>
      <c r="P548" s="132">
        <f>O548*H548</f>
        <v>0</v>
      </c>
      <c r="Q548" s="132">
        <v>1E-3</v>
      </c>
      <c r="R548" s="132">
        <f>Q548*H548</f>
        <v>7.4999999999999993E-5</v>
      </c>
      <c r="S548" s="132">
        <v>0</v>
      </c>
      <c r="T548" s="133">
        <f>S548*H548</f>
        <v>0</v>
      </c>
      <c r="AR548" s="134" t="s">
        <v>314</v>
      </c>
      <c r="AT548" s="134" t="s">
        <v>184</v>
      </c>
      <c r="AU548" s="134" t="s">
        <v>135</v>
      </c>
      <c r="AY548" s="16" t="s">
        <v>128</v>
      </c>
      <c r="BE548" s="135">
        <f>IF(N548="základní",J548,0)</f>
        <v>0</v>
      </c>
      <c r="BF548" s="135">
        <f>IF(N548="snížená",J548,0)</f>
        <v>0</v>
      </c>
      <c r="BG548" s="135">
        <f>IF(N548="zákl. přenesená",J548,0)</f>
        <v>0</v>
      </c>
      <c r="BH548" s="135">
        <f>IF(N548="sníž. přenesená",J548,0)</f>
        <v>0</v>
      </c>
      <c r="BI548" s="135">
        <f>IF(N548="nulová",J548,0)</f>
        <v>0</v>
      </c>
      <c r="BJ548" s="16" t="s">
        <v>135</v>
      </c>
      <c r="BK548" s="135">
        <f>ROUND(I548*H548,2)</f>
        <v>0</v>
      </c>
      <c r="BL548" s="16" t="s">
        <v>224</v>
      </c>
      <c r="BM548" s="134" t="s">
        <v>984</v>
      </c>
    </row>
    <row r="549" spans="2:65" s="12" customFormat="1" ht="12">
      <c r="B549" s="142"/>
      <c r="D549" s="140" t="s">
        <v>141</v>
      </c>
      <c r="F549" s="144" t="s">
        <v>985</v>
      </c>
      <c r="H549" s="145">
        <v>7.4999999999999997E-2</v>
      </c>
      <c r="I549" s="146"/>
      <c r="L549" s="142"/>
      <c r="M549" s="147"/>
      <c r="T549" s="148"/>
      <c r="AT549" s="143" t="s">
        <v>141</v>
      </c>
      <c r="AU549" s="143" t="s">
        <v>135</v>
      </c>
      <c r="AV549" s="12" t="s">
        <v>135</v>
      </c>
      <c r="AW549" s="12" t="s">
        <v>4</v>
      </c>
      <c r="AX549" s="12" t="s">
        <v>79</v>
      </c>
      <c r="AY549" s="143" t="s">
        <v>128</v>
      </c>
    </row>
    <row r="550" spans="2:65" s="11" customFormat="1" ht="22.75" customHeight="1">
      <c r="B550" s="110"/>
      <c r="D550" s="111" t="s">
        <v>73</v>
      </c>
      <c r="E550" s="120" t="s">
        <v>986</v>
      </c>
      <c r="F550" s="120" t="s">
        <v>987</v>
      </c>
      <c r="I550" s="113"/>
      <c r="J550" s="121">
        <f>BK550</f>
        <v>0</v>
      </c>
      <c r="L550" s="110"/>
      <c r="M550" s="115"/>
      <c r="P550" s="116">
        <f>SUM(P551:P567)</f>
        <v>0</v>
      </c>
      <c r="R550" s="116">
        <f>SUM(R551:R567)</f>
        <v>0.23976210000000001</v>
      </c>
      <c r="T550" s="117">
        <f>SUM(T551:T567)</f>
        <v>3.2489549999999999E-2</v>
      </c>
      <c r="AR550" s="111" t="s">
        <v>135</v>
      </c>
      <c r="AT550" s="118" t="s">
        <v>73</v>
      </c>
      <c r="AU550" s="118" t="s">
        <v>79</v>
      </c>
      <c r="AY550" s="111" t="s">
        <v>128</v>
      </c>
      <c r="BK550" s="119">
        <f>SUM(BK551:BK567)</f>
        <v>0</v>
      </c>
    </row>
    <row r="551" spans="2:65" s="1" customFormat="1" ht="16.5" customHeight="1">
      <c r="B551" s="31"/>
      <c r="C551" s="122" t="s">
        <v>988</v>
      </c>
      <c r="D551" s="122" t="s">
        <v>130</v>
      </c>
      <c r="E551" s="123" t="s">
        <v>989</v>
      </c>
      <c r="F551" s="124" t="s">
        <v>990</v>
      </c>
      <c r="G551" s="125" t="s">
        <v>179</v>
      </c>
      <c r="H551" s="126">
        <v>104.80500000000001</v>
      </c>
      <c r="I551" s="127"/>
      <c r="J551" s="128">
        <f>ROUND(I551*H551,2)</f>
        <v>0</v>
      </c>
      <c r="K551" s="129"/>
      <c r="L551" s="31"/>
      <c r="M551" s="130" t="s">
        <v>21</v>
      </c>
      <c r="N551" s="131" t="s">
        <v>46</v>
      </c>
      <c r="P551" s="132">
        <f>O551*H551</f>
        <v>0</v>
      </c>
      <c r="Q551" s="132">
        <v>1E-3</v>
      </c>
      <c r="R551" s="132">
        <f>Q551*H551</f>
        <v>0.10480500000000001</v>
      </c>
      <c r="S551" s="132">
        <v>3.1E-4</v>
      </c>
      <c r="T551" s="133">
        <f>S551*H551</f>
        <v>3.2489549999999999E-2</v>
      </c>
      <c r="AR551" s="134" t="s">
        <v>224</v>
      </c>
      <c r="AT551" s="134" t="s">
        <v>130</v>
      </c>
      <c r="AU551" s="134" t="s">
        <v>135</v>
      </c>
      <c r="AY551" s="16" t="s">
        <v>128</v>
      </c>
      <c r="BE551" s="135">
        <f>IF(N551="základní",J551,0)</f>
        <v>0</v>
      </c>
      <c r="BF551" s="135">
        <f>IF(N551="snížená",J551,0)</f>
        <v>0</v>
      </c>
      <c r="BG551" s="135">
        <f>IF(N551="zákl. přenesená",J551,0)</f>
        <v>0</v>
      </c>
      <c r="BH551" s="135">
        <f>IF(N551="sníž. přenesená",J551,0)</f>
        <v>0</v>
      </c>
      <c r="BI551" s="135">
        <f>IF(N551="nulová",J551,0)</f>
        <v>0</v>
      </c>
      <c r="BJ551" s="16" t="s">
        <v>135</v>
      </c>
      <c r="BK551" s="135">
        <f>ROUND(I551*H551,2)</f>
        <v>0</v>
      </c>
      <c r="BL551" s="16" t="s">
        <v>224</v>
      </c>
      <c r="BM551" s="134" t="s">
        <v>991</v>
      </c>
    </row>
    <row r="552" spans="2:65" s="1" customFormat="1" ht="11">
      <c r="B552" s="31"/>
      <c r="D552" s="136" t="s">
        <v>137</v>
      </c>
      <c r="F552" s="137" t="s">
        <v>992</v>
      </c>
      <c r="I552" s="138"/>
      <c r="L552" s="31"/>
      <c r="M552" s="139"/>
      <c r="T552" s="52"/>
      <c r="AT552" s="16" t="s">
        <v>137</v>
      </c>
      <c r="AU552" s="16" t="s">
        <v>135</v>
      </c>
    </row>
    <row r="553" spans="2:65" s="1" customFormat="1" ht="24">
      <c r="B553" s="31"/>
      <c r="D553" s="140" t="s">
        <v>139</v>
      </c>
      <c r="F553" s="141" t="s">
        <v>993</v>
      </c>
      <c r="I553" s="138"/>
      <c r="L553" s="31"/>
      <c r="M553" s="139"/>
      <c r="T553" s="52"/>
      <c r="AT553" s="16" t="s">
        <v>139</v>
      </c>
      <c r="AU553" s="16" t="s">
        <v>135</v>
      </c>
    </row>
    <row r="554" spans="2:65" s="12" customFormat="1" ht="12">
      <c r="B554" s="142"/>
      <c r="D554" s="140" t="s">
        <v>141</v>
      </c>
      <c r="E554" s="143" t="s">
        <v>21</v>
      </c>
      <c r="F554" s="144" t="s">
        <v>994</v>
      </c>
      <c r="H554" s="145">
        <v>104.80500000000001</v>
      </c>
      <c r="I554" s="146"/>
      <c r="L554" s="142"/>
      <c r="M554" s="147"/>
      <c r="T554" s="148"/>
      <c r="AT554" s="143" t="s">
        <v>141</v>
      </c>
      <c r="AU554" s="143" t="s">
        <v>135</v>
      </c>
      <c r="AV554" s="12" t="s">
        <v>135</v>
      </c>
      <c r="AW554" s="12" t="s">
        <v>34</v>
      </c>
      <c r="AX554" s="12" t="s">
        <v>74</v>
      </c>
      <c r="AY554" s="143" t="s">
        <v>128</v>
      </c>
    </row>
    <row r="555" spans="2:65" s="13" customFormat="1" ht="12">
      <c r="B555" s="149"/>
      <c r="D555" s="140" t="s">
        <v>141</v>
      </c>
      <c r="E555" s="150" t="s">
        <v>21</v>
      </c>
      <c r="F555" s="151" t="s">
        <v>144</v>
      </c>
      <c r="H555" s="152">
        <v>104.80500000000001</v>
      </c>
      <c r="I555" s="153"/>
      <c r="L555" s="149"/>
      <c r="M555" s="154"/>
      <c r="T555" s="155"/>
      <c r="AT555" s="150" t="s">
        <v>141</v>
      </c>
      <c r="AU555" s="150" t="s">
        <v>135</v>
      </c>
      <c r="AV555" s="13" t="s">
        <v>134</v>
      </c>
      <c r="AW555" s="13" t="s">
        <v>34</v>
      </c>
      <c r="AX555" s="13" t="s">
        <v>79</v>
      </c>
      <c r="AY555" s="150" t="s">
        <v>128</v>
      </c>
    </row>
    <row r="556" spans="2:65" s="1" customFormat="1" ht="24.25" customHeight="1">
      <c r="B556" s="31"/>
      <c r="C556" s="122" t="s">
        <v>995</v>
      </c>
      <c r="D556" s="122" t="s">
        <v>130</v>
      </c>
      <c r="E556" s="123" t="s">
        <v>996</v>
      </c>
      <c r="F556" s="124" t="s">
        <v>997</v>
      </c>
      <c r="G556" s="125" t="s">
        <v>179</v>
      </c>
      <c r="H556" s="126">
        <v>250</v>
      </c>
      <c r="I556" s="127"/>
      <c r="J556" s="128">
        <f>ROUND(I556*H556,2)</f>
        <v>0</v>
      </c>
      <c r="K556" s="129"/>
      <c r="L556" s="31"/>
      <c r="M556" s="130" t="s">
        <v>21</v>
      </c>
      <c r="N556" s="131" t="s">
        <v>46</v>
      </c>
      <c r="P556" s="132">
        <f>O556*H556</f>
        <v>0</v>
      </c>
      <c r="Q556" s="132">
        <v>0</v>
      </c>
      <c r="R556" s="132">
        <f>Q556*H556</f>
        <v>0</v>
      </c>
      <c r="S556" s="132">
        <v>0</v>
      </c>
      <c r="T556" s="133">
        <f>S556*H556</f>
        <v>0</v>
      </c>
      <c r="AR556" s="134" t="s">
        <v>224</v>
      </c>
      <c r="AT556" s="134" t="s">
        <v>130</v>
      </c>
      <c r="AU556" s="134" t="s">
        <v>135</v>
      </c>
      <c r="AY556" s="16" t="s">
        <v>128</v>
      </c>
      <c r="BE556" s="135">
        <f>IF(N556="základní",J556,0)</f>
        <v>0</v>
      </c>
      <c r="BF556" s="135">
        <f>IF(N556="snížená",J556,0)</f>
        <v>0</v>
      </c>
      <c r="BG556" s="135">
        <f>IF(N556="zákl. přenesená",J556,0)</f>
        <v>0</v>
      </c>
      <c r="BH556" s="135">
        <f>IF(N556="sníž. přenesená",J556,0)</f>
        <v>0</v>
      </c>
      <c r="BI556" s="135">
        <f>IF(N556="nulová",J556,0)</f>
        <v>0</v>
      </c>
      <c r="BJ556" s="16" t="s">
        <v>135</v>
      </c>
      <c r="BK556" s="135">
        <f>ROUND(I556*H556,2)</f>
        <v>0</v>
      </c>
      <c r="BL556" s="16" t="s">
        <v>224</v>
      </c>
      <c r="BM556" s="134" t="s">
        <v>998</v>
      </c>
    </row>
    <row r="557" spans="2:65" s="1" customFormat="1" ht="11">
      <c r="B557" s="31"/>
      <c r="D557" s="136" t="s">
        <v>137</v>
      </c>
      <c r="F557" s="137" t="s">
        <v>999</v>
      </c>
      <c r="I557" s="138"/>
      <c r="L557" s="31"/>
      <c r="M557" s="139"/>
      <c r="T557" s="52"/>
      <c r="AT557" s="16" t="s">
        <v>137</v>
      </c>
      <c r="AU557" s="16" t="s">
        <v>135</v>
      </c>
    </row>
    <row r="558" spans="2:65" s="1" customFormat="1" ht="24">
      <c r="B558" s="31"/>
      <c r="D558" s="140" t="s">
        <v>139</v>
      </c>
      <c r="F558" s="141" t="s">
        <v>567</v>
      </c>
      <c r="I558" s="138"/>
      <c r="L558" s="31"/>
      <c r="M558" s="139"/>
      <c r="T558" s="52"/>
      <c r="AT558" s="16" t="s">
        <v>139</v>
      </c>
      <c r="AU558" s="16" t="s">
        <v>135</v>
      </c>
    </row>
    <row r="559" spans="2:65" s="1" customFormat="1" ht="16.5" customHeight="1">
      <c r="B559" s="31"/>
      <c r="C559" s="156" t="s">
        <v>1000</v>
      </c>
      <c r="D559" s="156" t="s">
        <v>184</v>
      </c>
      <c r="E559" s="157" t="s">
        <v>1001</v>
      </c>
      <c r="F559" s="158" t="s">
        <v>1002</v>
      </c>
      <c r="G559" s="159" t="s">
        <v>179</v>
      </c>
      <c r="H559" s="160">
        <v>262.5</v>
      </c>
      <c r="I559" s="161"/>
      <c r="J559" s="162">
        <f>ROUND(I559*H559,2)</f>
        <v>0</v>
      </c>
      <c r="K559" s="163"/>
      <c r="L559" s="164"/>
      <c r="M559" s="165" t="s">
        <v>21</v>
      </c>
      <c r="N559" s="166" t="s">
        <v>46</v>
      </c>
      <c r="P559" s="132">
        <f>O559*H559</f>
        <v>0</v>
      </c>
      <c r="Q559" s="132">
        <v>0</v>
      </c>
      <c r="R559" s="132">
        <f>Q559*H559</f>
        <v>0</v>
      </c>
      <c r="S559" s="132">
        <v>0</v>
      </c>
      <c r="T559" s="133">
        <f>S559*H559</f>
        <v>0</v>
      </c>
      <c r="AR559" s="134" t="s">
        <v>314</v>
      </c>
      <c r="AT559" s="134" t="s">
        <v>184</v>
      </c>
      <c r="AU559" s="134" t="s">
        <v>135</v>
      </c>
      <c r="AY559" s="16" t="s">
        <v>128</v>
      </c>
      <c r="BE559" s="135">
        <f>IF(N559="základní",J559,0)</f>
        <v>0</v>
      </c>
      <c r="BF559" s="135">
        <f>IF(N559="snížená",J559,0)</f>
        <v>0</v>
      </c>
      <c r="BG559" s="135">
        <f>IF(N559="zákl. přenesená",J559,0)</f>
        <v>0</v>
      </c>
      <c r="BH559" s="135">
        <f>IF(N559="sníž. přenesená",J559,0)</f>
        <v>0</v>
      </c>
      <c r="BI559" s="135">
        <f>IF(N559="nulová",J559,0)</f>
        <v>0</v>
      </c>
      <c r="BJ559" s="16" t="s">
        <v>135</v>
      </c>
      <c r="BK559" s="135">
        <f>ROUND(I559*H559,2)</f>
        <v>0</v>
      </c>
      <c r="BL559" s="16" t="s">
        <v>224</v>
      </c>
      <c r="BM559" s="134" t="s">
        <v>1003</v>
      </c>
    </row>
    <row r="560" spans="2:65" s="12" customFormat="1" ht="12">
      <c r="B560" s="142"/>
      <c r="D560" s="140" t="s">
        <v>141</v>
      </c>
      <c r="F560" s="144" t="s">
        <v>1004</v>
      </c>
      <c r="H560" s="145">
        <v>262.5</v>
      </c>
      <c r="I560" s="146"/>
      <c r="L560" s="142"/>
      <c r="M560" s="147"/>
      <c r="T560" s="148"/>
      <c r="AT560" s="143" t="s">
        <v>141</v>
      </c>
      <c r="AU560" s="143" t="s">
        <v>135</v>
      </c>
      <c r="AV560" s="12" t="s">
        <v>135</v>
      </c>
      <c r="AW560" s="12" t="s">
        <v>4</v>
      </c>
      <c r="AX560" s="12" t="s">
        <v>79</v>
      </c>
      <c r="AY560" s="143" t="s">
        <v>128</v>
      </c>
    </row>
    <row r="561" spans="2:65" s="1" customFormat="1" ht="33" customHeight="1">
      <c r="B561" s="31"/>
      <c r="C561" s="122" t="s">
        <v>1005</v>
      </c>
      <c r="D561" s="122" t="s">
        <v>130</v>
      </c>
      <c r="E561" s="123" t="s">
        <v>1006</v>
      </c>
      <c r="F561" s="124" t="s">
        <v>1007</v>
      </c>
      <c r="G561" s="125" t="s">
        <v>179</v>
      </c>
      <c r="H561" s="126">
        <v>293.38499999999999</v>
      </c>
      <c r="I561" s="127"/>
      <c r="J561" s="128">
        <f>ROUND(I561*H561,2)</f>
        <v>0</v>
      </c>
      <c r="K561" s="129"/>
      <c r="L561" s="31"/>
      <c r="M561" s="130" t="s">
        <v>21</v>
      </c>
      <c r="N561" s="131" t="s">
        <v>46</v>
      </c>
      <c r="P561" s="132">
        <f>O561*H561</f>
        <v>0</v>
      </c>
      <c r="Q561" s="132">
        <v>2.0000000000000001E-4</v>
      </c>
      <c r="R561" s="132">
        <f>Q561*H561</f>
        <v>5.8677E-2</v>
      </c>
      <c r="S561" s="132">
        <v>0</v>
      </c>
      <c r="T561" s="133">
        <f>S561*H561</f>
        <v>0</v>
      </c>
      <c r="AR561" s="134" t="s">
        <v>224</v>
      </c>
      <c r="AT561" s="134" t="s">
        <v>130</v>
      </c>
      <c r="AU561" s="134" t="s">
        <v>135</v>
      </c>
      <c r="AY561" s="16" t="s">
        <v>128</v>
      </c>
      <c r="BE561" s="135">
        <f>IF(N561="základní",J561,0)</f>
        <v>0</v>
      </c>
      <c r="BF561" s="135">
        <f>IF(N561="snížená",J561,0)</f>
        <v>0</v>
      </c>
      <c r="BG561" s="135">
        <f>IF(N561="zákl. přenesená",J561,0)</f>
        <v>0</v>
      </c>
      <c r="BH561" s="135">
        <f>IF(N561="sníž. přenesená",J561,0)</f>
        <v>0</v>
      </c>
      <c r="BI561" s="135">
        <f>IF(N561="nulová",J561,0)</f>
        <v>0</v>
      </c>
      <c r="BJ561" s="16" t="s">
        <v>135</v>
      </c>
      <c r="BK561" s="135">
        <f>ROUND(I561*H561,2)</f>
        <v>0</v>
      </c>
      <c r="BL561" s="16" t="s">
        <v>224</v>
      </c>
      <c r="BM561" s="134" t="s">
        <v>1008</v>
      </c>
    </row>
    <row r="562" spans="2:65" s="1" customFormat="1" ht="11">
      <c r="B562" s="31"/>
      <c r="D562" s="136" t="s">
        <v>137</v>
      </c>
      <c r="F562" s="137" t="s">
        <v>1009</v>
      </c>
      <c r="I562" s="138"/>
      <c r="L562" s="31"/>
      <c r="M562" s="139"/>
      <c r="T562" s="52"/>
      <c r="AT562" s="16" t="s">
        <v>137</v>
      </c>
      <c r="AU562" s="16" t="s">
        <v>135</v>
      </c>
    </row>
    <row r="563" spans="2:65" s="1" customFormat="1" ht="24">
      <c r="B563" s="31"/>
      <c r="D563" s="140" t="s">
        <v>139</v>
      </c>
      <c r="F563" s="141" t="s">
        <v>1010</v>
      </c>
      <c r="I563" s="138"/>
      <c r="L563" s="31"/>
      <c r="M563" s="139"/>
      <c r="T563" s="52"/>
      <c r="AT563" s="16" t="s">
        <v>139</v>
      </c>
      <c r="AU563" s="16" t="s">
        <v>135</v>
      </c>
    </row>
    <row r="564" spans="2:65" s="12" customFormat="1" ht="12">
      <c r="B564" s="142"/>
      <c r="D564" s="140" t="s">
        <v>141</v>
      </c>
      <c r="E564" s="143" t="s">
        <v>21</v>
      </c>
      <c r="F564" s="144" t="s">
        <v>1011</v>
      </c>
      <c r="H564" s="145">
        <v>293.38499999999999</v>
      </c>
      <c r="I564" s="146"/>
      <c r="L564" s="142"/>
      <c r="M564" s="147"/>
      <c r="T564" s="148"/>
      <c r="AT564" s="143" t="s">
        <v>141</v>
      </c>
      <c r="AU564" s="143" t="s">
        <v>135</v>
      </c>
      <c r="AV564" s="12" t="s">
        <v>135</v>
      </c>
      <c r="AW564" s="12" t="s">
        <v>34</v>
      </c>
      <c r="AX564" s="12" t="s">
        <v>74</v>
      </c>
      <c r="AY564" s="143" t="s">
        <v>128</v>
      </c>
    </row>
    <row r="565" spans="2:65" s="13" customFormat="1" ht="12">
      <c r="B565" s="149"/>
      <c r="D565" s="140" t="s">
        <v>141</v>
      </c>
      <c r="E565" s="150" t="s">
        <v>21</v>
      </c>
      <c r="F565" s="151" t="s">
        <v>144</v>
      </c>
      <c r="H565" s="152">
        <v>293.38499999999999</v>
      </c>
      <c r="I565" s="153"/>
      <c r="L565" s="149"/>
      <c r="M565" s="154"/>
      <c r="T565" s="155"/>
      <c r="AT565" s="150" t="s">
        <v>141</v>
      </c>
      <c r="AU565" s="150" t="s">
        <v>135</v>
      </c>
      <c r="AV565" s="13" t="s">
        <v>134</v>
      </c>
      <c r="AW565" s="13" t="s">
        <v>34</v>
      </c>
      <c r="AX565" s="13" t="s">
        <v>79</v>
      </c>
      <c r="AY565" s="150" t="s">
        <v>128</v>
      </c>
    </row>
    <row r="566" spans="2:65" s="1" customFormat="1" ht="37.75" customHeight="1">
      <c r="B566" s="31"/>
      <c r="C566" s="122" t="s">
        <v>1012</v>
      </c>
      <c r="D566" s="122" t="s">
        <v>130</v>
      </c>
      <c r="E566" s="123" t="s">
        <v>1013</v>
      </c>
      <c r="F566" s="124" t="s">
        <v>1014</v>
      </c>
      <c r="G566" s="125" t="s">
        <v>179</v>
      </c>
      <c r="H566" s="126">
        <v>293.38499999999999</v>
      </c>
      <c r="I566" s="127"/>
      <c r="J566" s="128">
        <f>ROUND(I566*H566,2)</f>
        <v>0</v>
      </c>
      <c r="K566" s="129"/>
      <c r="L566" s="31"/>
      <c r="M566" s="130" t="s">
        <v>21</v>
      </c>
      <c r="N566" s="131" t="s">
        <v>46</v>
      </c>
      <c r="P566" s="132">
        <f>O566*H566</f>
        <v>0</v>
      </c>
      <c r="Q566" s="132">
        <v>2.5999999999999998E-4</v>
      </c>
      <c r="R566" s="132">
        <f>Q566*H566</f>
        <v>7.628009999999999E-2</v>
      </c>
      <c r="S566" s="132">
        <v>0</v>
      </c>
      <c r="T566" s="133">
        <f>S566*H566</f>
        <v>0</v>
      </c>
      <c r="AR566" s="134" t="s">
        <v>224</v>
      </c>
      <c r="AT566" s="134" t="s">
        <v>130</v>
      </c>
      <c r="AU566" s="134" t="s">
        <v>135</v>
      </c>
      <c r="AY566" s="16" t="s">
        <v>128</v>
      </c>
      <c r="BE566" s="135">
        <f>IF(N566="základní",J566,0)</f>
        <v>0</v>
      </c>
      <c r="BF566" s="135">
        <f>IF(N566="snížená",J566,0)</f>
        <v>0</v>
      </c>
      <c r="BG566" s="135">
        <f>IF(N566="zákl. přenesená",J566,0)</f>
        <v>0</v>
      </c>
      <c r="BH566" s="135">
        <f>IF(N566="sníž. přenesená",J566,0)</f>
        <v>0</v>
      </c>
      <c r="BI566" s="135">
        <f>IF(N566="nulová",J566,0)</f>
        <v>0</v>
      </c>
      <c r="BJ566" s="16" t="s">
        <v>135</v>
      </c>
      <c r="BK566" s="135">
        <f>ROUND(I566*H566,2)</f>
        <v>0</v>
      </c>
      <c r="BL566" s="16" t="s">
        <v>224</v>
      </c>
      <c r="BM566" s="134" t="s">
        <v>1015</v>
      </c>
    </row>
    <row r="567" spans="2:65" s="1" customFormat="1" ht="11">
      <c r="B567" s="31"/>
      <c r="D567" s="136" t="s">
        <v>137</v>
      </c>
      <c r="F567" s="137" t="s">
        <v>1016</v>
      </c>
      <c r="I567" s="138"/>
      <c r="L567" s="31"/>
      <c r="M567" s="139"/>
      <c r="T567" s="52"/>
      <c r="AT567" s="16" t="s">
        <v>137</v>
      </c>
      <c r="AU567" s="16" t="s">
        <v>135</v>
      </c>
    </row>
    <row r="568" spans="2:65" s="11" customFormat="1" ht="22.75" customHeight="1">
      <c r="B568" s="110"/>
      <c r="D568" s="111" t="s">
        <v>73</v>
      </c>
      <c r="E568" s="120" t="s">
        <v>1017</v>
      </c>
      <c r="F568" s="120" t="s">
        <v>1018</v>
      </c>
      <c r="I568" s="113"/>
      <c r="J568" s="121">
        <f>BK568</f>
        <v>0</v>
      </c>
      <c r="L568" s="110"/>
      <c r="M568" s="115"/>
      <c r="P568" s="116">
        <f>SUM(P569:P577)</f>
        <v>0</v>
      </c>
      <c r="R568" s="116">
        <f>SUM(R569:R577)</f>
        <v>4.7843999999999994E-3</v>
      </c>
      <c r="T568" s="117">
        <f>SUM(T569:T577)</f>
        <v>0</v>
      </c>
      <c r="AR568" s="111" t="s">
        <v>135</v>
      </c>
      <c r="AT568" s="118" t="s">
        <v>73</v>
      </c>
      <c r="AU568" s="118" t="s">
        <v>79</v>
      </c>
      <c r="AY568" s="111" t="s">
        <v>128</v>
      </c>
      <c r="BK568" s="119">
        <f>SUM(BK569:BK577)</f>
        <v>0</v>
      </c>
    </row>
    <row r="569" spans="2:65" s="1" customFormat="1" ht="24.25" customHeight="1">
      <c r="B569" s="31"/>
      <c r="C569" s="122" t="s">
        <v>1019</v>
      </c>
      <c r="D569" s="122" t="s">
        <v>130</v>
      </c>
      <c r="E569" s="123" t="s">
        <v>1020</v>
      </c>
      <c r="F569" s="124" t="s">
        <v>1021</v>
      </c>
      <c r="G569" s="125" t="s">
        <v>179</v>
      </c>
      <c r="H569" s="126">
        <v>7.742</v>
      </c>
      <c r="I569" s="127"/>
      <c r="J569" s="128">
        <f>ROUND(I569*H569,2)</f>
        <v>0</v>
      </c>
      <c r="K569" s="129"/>
      <c r="L569" s="31"/>
      <c r="M569" s="130" t="s">
        <v>21</v>
      </c>
      <c r="N569" s="131" t="s">
        <v>46</v>
      </c>
      <c r="P569" s="132">
        <f>O569*H569</f>
        <v>0</v>
      </c>
      <c r="Q569" s="132">
        <v>0</v>
      </c>
      <c r="R569" s="132">
        <f>Q569*H569</f>
        <v>0</v>
      </c>
      <c r="S569" s="132">
        <v>0</v>
      </c>
      <c r="T569" s="133">
        <f>S569*H569</f>
        <v>0</v>
      </c>
      <c r="AR569" s="134" t="s">
        <v>224</v>
      </c>
      <c r="AT569" s="134" t="s">
        <v>130</v>
      </c>
      <c r="AU569" s="134" t="s">
        <v>135</v>
      </c>
      <c r="AY569" s="16" t="s">
        <v>128</v>
      </c>
      <c r="BE569" s="135">
        <f>IF(N569="základní",J569,0)</f>
        <v>0</v>
      </c>
      <c r="BF569" s="135">
        <f>IF(N569="snížená",J569,0)</f>
        <v>0</v>
      </c>
      <c r="BG569" s="135">
        <f>IF(N569="zákl. přenesená",J569,0)</f>
        <v>0</v>
      </c>
      <c r="BH569" s="135">
        <f>IF(N569="sníž. přenesená",J569,0)</f>
        <v>0</v>
      </c>
      <c r="BI569" s="135">
        <f>IF(N569="nulová",J569,0)</f>
        <v>0</v>
      </c>
      <c r="BJ569" s="16" t="s">
        <v>135</v>
      </c>
      <c r="BK569" s="135">
        <f>ROUND(I569*H569,2)</f>
        <v>0</v>
      </c>
      <c r="BL569" s="16" t="s">
        <v>224</v>
      </c>
      <c r="BM569" s="134" t="s">
        <v>1022</v>
      </c>
    </row>
    <row r="570" spans="2:65" s="1" customFormat="1" ht="11">
      <c r="B570" s="31"/>
      <c r="D570" s="136" t="s">
        <v>137</v>
      </c>
      <c r="F570" s="137" t="s">
        <v>1023</v>
      </c>
      <c r="I570" s="138"/>
      <c r="L570" s="31"/>
      <c r="M570" s="139"/>
      <c r="T570" s="52"/>
      <c r="AT570" s="16" t="s">
        <v>137</v>
      </c>
      <c r="AU570" s="16" t="s">
        <v>135</v>
      </c>
    </row>
    <row r="571" spans="2:65" s="1" customFormat="1" ht="24">
      <c r="B571" s="31"/>
      <c r="D571" s="140" t="s">
        <v>139</v>
      </c>
      <c r="F571" s="141" t="s">
        <v>1024</v>
      </c>
      <c r="I571" s="138"/>
      <c r="L571" s="31"/>
      <c r="M571" s="139"/>
      <c r="T571" s="52"/>
      <c r="AT571" s="16" t="s">
        <v>139</v>
      </c>
      <c r="AU571" s="16" t="s">
        <v>135</v>
      </c>
    </row>
    <row r="572" spans="2:65" s="12" customFormat="1" ht="12">
      <c r="B572" s="142"/>
      <c r="D572" s="140" t="s">
        <v>141</v>
      </c>
      <c r="E572" s="143" t="s">
        <v>21</v>
      </c>
      <c r="F572" s="144" t="s">
        <v>1025</v>
      </c>
      <c r="H572" s="145">
        <v>7.742</v>
      </c>
      <c r="I572" s="146"/>
      <c r="L572" s="142"/>
      <c r="M572" s="147"/>
      <c r="T572" s="148"/>
      <c r="AT572" s="143" t="s">
        <v>141</v>
      </c>
      <c r="AU572" s="143" t="s">
        <v>135</v>
      </c>
      <c r="AV572" s="12" t="s">
        <v>135</v>
      </c>
      <c r="AW572" s="12" t="s">
        <v>34</v>
      </c>
      <c r="AX572" s="12" t="s">
        <v>74</v>
      </c>
      <c r="AY572" s="143" t="s">
        <v>128</v>
      </c>
    </row>
    <row r="573" spans="2:65" s="13" customFormat="1" ht="12">
      <c r="B573" s="149"/>
      <c r="D573" s="140" t="s">
        <v>141</v>
      </c>
      <c r="E573" s="150" t="s">
        <v>21</v>
      </c>
      <c r="F573" s="151" t="s">
        <v>144</v>
      </c>
      <c r="H573" s="152">
        <v>7.742</v>
      </c>
      <c r="I573" s="153"/>
      <c r="L573" s="149"/>
      <c r="M573" s="154"/>
      <c r="T573" s="155"/>
      <c r="AT573" s="150" t="s">
        <v>141</v>
      </c>
      <c r="AU573" s="150" t="s">
        <v>135</v>
      </c>
      <c r="AV573" s="13" t="s">
        <v>134</v>
      </c>
      <c r="AW573" s="13" t="s">
        <v>34</v>
      </c>
      <c r="AX573" s="13" t="s">
        <v>79</v>
      </c>
      <c r="AY573" s="150" t="s">
        <v>128</v>
      </c>
    </row>
    <row r="574" spans="2:65" s="1" customFormat="1" ht="16.5" customHeight="1">
      <c r="B574" s="31"/>
      <c r="C574" s="156" t="s">
        <v>1026</v>
      </c>
      <c r="D574" s="156" t="s">
        <v>184</v>
      </c>
      <c r="E574" s="157" t="s">
        <v>1027</v>
      </c>
      <c r="F574" s="158" t="s">
        <v>1028</v>
      </c>
      <c r="G574" s="159" t="s">
        <v>179</v>
      </c>
      <c r="H574" s="160">
        <v>7.9740000000000002</v>
      </c>
      <c r="I574" s="161"/>
      <c r="J574" s="162">
        <f>ROUND(I574*H574,2)</f>
        <v>0</v>
      </c>
      <c r="K574" s="163"/>
      <c r="L574" s="164"/>
      <c r="M574" s="165" t="s">
        <v>21</v>
      </c>
      <c r="N574" s="166" t="s">
        <v>46</v>
      </c>
      <c r="P574" s="132">
        <f>O574*H574</f>
        <v>0</v>
      </c>
      <c r="Q574" s="132">
        <v>5.9999999999999995E-4</v>
      </c>
      <c r="R574" s="132">
        <f>Q574*H574</f>
        <v>4.7843999999999994E-3</v>
      </c>
      <c r="S574" s="132">
        <v>0</v>
      </c>
      <c r="T574" s="133">
        <f>S574*H574</f>
        <v>0</v>
      </c>
      <c r="AR574" s="134" t="s">
        <v>314</v>
      </c>
      <c r="AT574" s="134" t="s">
        <v>184</v>
      </c>
      <c r="AU574" s="134" t="s">
        <v>135</v>
      </c>
      <c r="AY574" s="16" t="s">
        <v>128</v>
      </c>
      <c r="BE574" s="135">
        <f>IF(N574="základní",J574,0)</f>
        <v>0</v>
      </c>
      <c r="BF574" s="135">
        <f>IF(N574="snížená",J574,0)</f>
        <v>0</v>
      </c>
      <c r="BG574" s="135">
        <f>IF(N574="zákl. přenesená",J574,0)</f>
        <v>0</v>
      </c>
      <c r="BH574" s="135">
        <f>IF(N574="sníž. přenesená",J574,0)</f>
        <v>0</v>
      </c>
      <c r="BI574" s="135">
        <f>IF(N574="nulová",J574,0)</f>
        <v>0</v>
      </c>
      <c r="BJ574" s="16" t="s">
        <v>135</v>
      </c>
      <c r="BK574" s="135">
        <f>ROUND(I574*H574,2)</f>
        <v>0</v>
      </c>
      <c r="BL574" s="16" t="s">
        <v>224</v>
      </c>
      <c r="BM574" s="134" t="s">
        <v>1029</v>
      </c>
    </row>
    <row r="575" spans="2:65" s="12" customFormat="1" ht="12">
      <c r="B575" s="142"/>
      <c r="D575" s="140" t="s">
        <v>141</v>
      </c>
      <c r="F575" s="144" t="s">
        <v>1030</v>
      </c>
      <c r="H575" s="145">
        <v>7.9740000000000002</v>
      </c>
      <c r="I575" s="146"/>
      <c r="L575" s="142"/>
      <c r="M575" s="147"/>
      <c r="T575" s="148"/>
      <c r="AT575" s="143" t="s">
        <v>141</v>
      </c>
      <c r="AU575" s="143" t="s">
        <v>135</v>
      </c>
      <c r="AV575" s="12" t="s">
        <v>135</v>
      </c>
      <c r="AW575" s="12" t="s">
        <v>4</v>
      </c>
      <c r="AX575" s="12" t="s">
        <v>79</v>
      </c>
      <c r="AY575" s="143" t="s">
        <v>128</v>
      </c>
    </row>
    <row r="576" spans="2:65" s="1" customFormat="1" ht="44.25" customHeight="1">
      <c r="B576" s="31"/>
      <c r="C576" s="122" t="s">
        <v>1031</v>
      </c>
      <c r="D576" s="122" t="s">
        <v>130</v>
      </c>
      <c r="E576" s="123" t="s">
        <v>1032</v>
      </c>
      <c r="F576" s="124" t="s">
        <v>1033</v>
      </c>
      <c r="G576" s="125" t="s">
        <v>643</v>
      </c>
      <c r="H576" s="167"/>
      <c r="I576" s="127"/>
      <c r="J576" s="128">
        <f>ROUND(I576*H576,2)</f>
        <v>0</v>
      </c>
      <c r="K576" s="129"/>
      <c r="L576" s="31"/>
      <c r="M576" s="130" t="s">
        <v>21</v>
      </c>
      <c r="N576" s="131" t="s">
        <v>46</v>
      </c>
      <c r="P576" s="132">
        <f>O576*H576</f>
        <v>0</v>
      </c>
      <c r="Q576" s="132">
        <v>0</v>
      </c>
      <c r="R576" s="132">
        <f>Q576*H576</f>
        <v>0</v>
      </c>
      <c r="S576" s="132">
        <v>0</v>
      </c>
      <c r="T576" s="133">
        <f>S576*H576</f>
        <v>0</v>
      </c>
      <c r="AR576" s="134" t="s">
        <v>224</v>
      </c>
      <c r="AT576" s="134" t="s">
        <v>130</v>
      </c>
      <c r="AU576" s="134" t="s">
        <v>135</v>
      </c>
      <c r="AY576" s="16" t="s">
        <v>128</v>
      </c>
      <c r="BE576" s="135">
        <f>IF(N576="základní",J576,0)</f>
        <v>0</v>
      </c>
      <c r="BF576" s="135">
        <f>IF(N576="snížená",J576,0)</f>
        <v>0</v>
      </c>
      <c r="BG576" s="135">
        <f>IF(N576="zákl. přenesená",J576,0)</f>
        <v>0</v>
      </c>
      <c r="BH576" s="135">
        <f>IF(N576="sníž. přenesená",J576,0)</f>
        <v>0</v>
      </c>
      <c r="BI576" s="135">
        <f>IF(N576="nulová",J576,0)</f>
        <v>0</v>
      </c>
      <c r="BJ576" s="16" t="s">
        <v>135</v>
      </c>
      <c r="BK576" s="135">
        <f>ROUND(I576*H576,2)</f>
        <v>0</v>
      </c>
      <c r="BL576" s="16" t="s">
        <v>224</v>
      </c>
      <c r="BM576" s="134" t="s">
        <v>1034</v>
      </c>
    </row>
    <row r="577" spans="2:65" s="1" customFormat="1" ht="11">
      <c r="B577" s="31"/>
      <c r="D577" s="136" t="s">
        <v>137</v>
      </c>
      <c r="F577" s="137" t="s">
        <v>1035</v>
      </c>
      <c r="I577" s="138"/>
      <c r="L577" s="31"/>
      <c r="M577" s="139"/>
      <c r="T577" s="52"/>
      <c r="AT577" s="16" t="s">
        <v>137</v>
      </c>
      <c r="AU577" s="16" t="s">
        <v>135</v>
      </c>
    </row>
    <row r="578" spans="2:65" s="11" customFormat="1" ht="26" customHeight="1">
      <c r="B578" s="110"/>
      <c r="D578" s="111" t="s">
        <v>73</v>
      </c>
      <c r="E578" s="112" t="s">
        <v>1036</v>
      </c>
      <c r="F578" s="112" t="s">
        <v>1037</v>
      </c>
      <c r="I578" s="113"/>
      <c r="J578" s="114">
        <f>BK578</f>
        <v>0</v>
      </c>
      <c r="L578" s="110"/>
      <c r="M578" s="115"/>
      <c r="P578" s="116">
        <f>SUM(P579:P584)</f>
        <v>0</v>
      </c>
      <c r="R578" s="116">
        <f>SUM(R579:R584)</f>
        <v>0</v>
      </c>
      <c r="T578" s="117">
        <f>SUM(T579:T584)</f>
        <v>0</v>
      </c>
      <c r="AR578" s="111" t="s">
        <v>134</v>
      </c>
      <c r="AT578" s="118" t="s">
        <v>73</v>
      </c>
      <c r="AU578" s="118" t="s">
        <v>74</v>
      </c>
      <c r="AY578" s="111" t="s">
        <v>128</v>
      </c>
      <c r="BK578" s="119">
        <f>SUM(BK579:BK584)</f>
        <v>0</v>
      </c>
    </row>
    <row r="579" spans="2:65" s="1" customFormat="1" ht="24.25" customHeight="1">
      <c r="B579" s="31"/>
      <c r="C579" s="122" t="s">
        <v>1038</v>
      </c>
      <c r="D579" s="122" t="s">
        <v>130</v>
      </c>
      <c r="E579" s="123" t="s">
        <v>1039</v>
      </c>
      <c r="F579" s="124" t="s">
        <v>1040</v>
      </c>
      <c r="G579" s="125" t="s">
        <v>1041</v>
      </c>
      <c r="H579" s="126">
        <v>24</v>
      </c>
      <c r="I579" s="127"/>
      <c r="J579" s="128">
        <f>ROUND(I579*H579,2)</f>
        <v>0</v>
      </c>
      <c r="K579" s="129"/>
      <c r="L579" s="31"/>
      <c r="M579" s="130" t="s">
        <v>21</v>
      </c>
      <c r="N579" s="131" t="s">
        <v>46</v>
      </c>
      <c r="P579" s="132">
        <f>O579*H579</f>
        <v>0</v>
      </c>
      <c r="Q579" s="132">
        <v>0</v>
      </c>
      <c r="R579" s="132">
        <f>Q579*H579</f>
        <v>0</v>
      </c>
      <c r="S579" s="132">
        <v>0</v>
      </c>
      <c r="T579" s="133">
        <f>S579*H579</f>
        <v>0</v>
      </c>
      <c r="AR579" s="134" t="s">
        <v>1042</v>
      </c>
      <c r="AT579" s="134" t="s">
        <v>130</v>
      </c>
      <c r="AU579" s="134" t="s">
        <v>79</v>
      </c>
      <c r="AY579" s="16" t="s">
        <v>128</v>
      </c>
      <c r="BE579" s="135">
        <f>IF(N579="základní",J579,0)</f>
        <v>0</v>
      </c>
      <c r="BF579" s="135">
        <f>IF(N579="snížená",J579,0)</f>
        <v>0</v>
      </c>
      <c r="BG579" s="135">
        <f>IF(N579="zákl. přenesená",J579,0)</f>
        <v>0</v>
      </c>
      <c r="BH579" s="135">
        <f>IF(N579="sníž. přenesená",J579,0)</f>
        <v>0</v>
      </c>
      <c r="BI579" s="135">
        <f>IF(N579="nulová",J579,0)</f>
        <v>0</v>
      </c>
      <c r="BJ579" s="16" t="s">
        <v>135</v>
      </c>
      <c r="BK579" s="135">
        <f>ROUND(I579*H579,2)</f>
        <v>0</v>
      </c>
      <c r="BL579" s="16" t="s">
        <v>1042</v>
      </c>
      <c r="BM579" s="134" t="s">
        <v>1043</v>
      </c>
    </row>
    <row r="580" spans="2:65" s="1" customFormat="1" ht="11">
      <c r="B580" s="31"/>
      <c r="D580" s="136" t="s">
        <v>137</v>
      </c>
      <c r="F580" s="137" t="s">
        <v>1044</v>
      </c>
      <c r="I580" s="138"/>
      <c r="L580" s="31"/>
      <c r="M580" s="139"/>
      <c r="T580" s="52"/>
      <c r="AT580" s="16" t="s">
        <v>137</v>
      </c>
      <c r="AU580" s="16" t="s">
        <v>79</v>
      </c>
    </row>
    <row r="581" spans="2:65" s="1" customFormat="1" ht="36">
      <c r="B581" s="31"/>
      <c r="D581" s="140" t="s">
        <v>139</v>
      </c>
      <c r="F581" s="141" t="s">
        <v>1045</v>
      </c>
      <c r="I581" s="138"/>
      <c r="L581" s="31"/>
      <c r="M581" s="139"/>
      <c r="T581" s="52"/>
      <c r="AT581" s="16" t="s">
        <v>139</v>
      </c>
      <c r="AU581" s="16" t="s">
        <v>79</v>
      </c>
    </row>
    <row r="582" spans="2:65" s="1" customFormat="1" ht="24.25" customHeight="1">
      <c r="B582" s="31"/>
      <c r="C582" s="122" t="s">
        <v>1046</v>
      </c>
      <c r="D582" s="122" t="s">
        <v>130</v>
      </c>
      <c r="E582" s="123" t="s">
        <v>1047</v>
      </c>
      <c r="F582" s="124" t="s">
        <v>1048</v>
      </c>
      <c r="G582" s="125" t="s">
        <v>1041</v>
      </c>
      <c r="H582" s="126">
        <v>72</v>
      </c>
      <c r="I582" s="127"/>
      <c r="J582" s="128">
        <f>ROUND(I582*H582,2)</f>
        <v>0</v>
      </c>
      <c r="K582" s="129"/>
      <c r="L582" s="31"/>
      <c r="M582" s="130" t="s">
        <v>21</v>
      </c>
      <c r="N582" s="131" t="s">
        <v>46</v>
      </c>
      <c r="P582" s="132">
        <f>O582*H582</f>
        <v>0</v>
      </c>
      <c r="Q582" s="132">
        <v>0</v>
      </c>
      <c r="R582" s="132">
        <f>Q582*H582</f>
        <v>0</v>
      </c>
      <c r="S582" s="132">
        <v>0</v>
      </c>
      <c r="T582" s="133">
        <f>S582*H582</f>
        <v>0</v>
      </c>
      <c r="AR582" s="134" t="s">
        <v>1042</v>
      </c>
      <c r="AT582" s="134" t="s">
        <v>130</v>
      </c>
      <c r="AU582" s="134" t="s">
        <v>79</v>
      </c>
      <c r="AY582" s="16" t="s">
        <v>128</v>
      </c>
      <c r="BE582" s="135">
        <f>IF(N582="základní",J582,0)</f>
        <v>0</v>
      </c>
      <c r="BF582" s="135">
        <f>IF(N582="snížená",J582,0)</f>
        <v>0</v>
      </c>
      <c r="BG582" s="135">
        <f>IF(N582="zákl. přenesená",J582,0)</f>
        <v>0</v>
      </c>
      <c r="BH582" s="135">
        <f>IF(N582="sníž. přenesená",J582,0)</f>
        <v>0</v>
      </c>
      <c r="BI582" s="135">
        <f>IF(N582="nulová",J582,0)</f>
        <v>0</v>
      </c>
      <c r="BJ582" s="16" t="s">
        <v>135</v>
      </c>
      <c r="BK582" s="135">
        <f>ROUND(I582*H582,2)</f>
        <v>0</v>
      </c>
      <c r="BL582" s="16" t="s">
        <v>1042</v>
      </c>
      <c r="BM582" s="134" t="s">
        <v>1049</v>
      </c>
    </row>
    <row r="583" spans="2:65" s="1" customFormat="1" ht="11">
      <c r="B583" s="31"/>
      <c r="D583" s="136" t="s">
        <v>137</v>
      </c>
      <c r="F583" s="137" t="s">
        <v>1050</v>
      </c>
      <c r="I583" s="138"/>
      <c r="L583" s="31"/>
      <c r="M583" s="139"/>
      <c r="T583" s="52"/>
      <c r="AT583" s="16" t="s">
        <v>137</v>
      </c>
      <c r="AU583" s="16" t="s">
        <v>79</v>
      </c>
    </row>
    <row r="584" spans="2:65" s="1" customFormat="1" ht="36">
      <c r="B584" s="31"/>
      <c r="D584" s="140" t="s">
        <v>139</v>
      </c>
      <c r="F584" s="141" t="s">
        <v>1051</v>
      </c>
      <c r="I584" s="138"/>
      <c r="L584" s="31"/>
      <c r="M584" s="139"/>
      <c r="T584" s="52"/>
      <c r="AT584" s="16" t="s">
        <v>139</v>
      </c>
      <c r="AU584" s="16" t="s">
        <v>79</v>
      </c>
    </row>
    <row r="585" spans="2:65" s="11" customFormat="1" ht="26" customHeight="1">
      <c r="B585" s="110"/>
      <c r="D585" s="111" t="s">
        <v>73</v>
      </c>
      <c r="E585" s="112" t="s">
        <v>1052</v>
      </c>
      <c r="F585" s="112" t="s">
        <v>1053</v>
      </c>
      <c r="I585" s="113"/>
      <c r="J585" s="114">
        <f>BK585</f>
        <v>0</v>
      </c>
      <c r="L585" s="110"/>
      <c r="M585" s="115"/>
      <c r="P585" s="116">
        <f>P586+P591+P611+P620+P623</f>
        <v>0</v>
      </c>
      <c r="R585" s="116">
        <f>R586+R591+R611+R620+R623</f>
        <v>0</v>
      </c>
      <c r="T585" s="117">
        <f>T586+T591+T611+T620+T623</f>
        <v>0</v>
      </c>
      <c r="AR585" s="111" t="s">
        <v>159</v>
      </c>
      <c r="AT585" s="118" t="s">
        <v>73</v>
      </c>
      <c r="AU585" s="118" t="s">
        <v>74</v>
      </c>
      <c r="AY585" s="111" t="s">
        <v>128</v>
      </c>
      <c r="BK585" s="119">
        <f>BK586+BK591+BK611+BK620+BK623</f>
        <v>0</v>
      </c>
    </row>
    <row r="586" spans="2:65" s="11" customFormat="1" ht="22.75" customHeight="1">
      <c r="B586" s="110"/>
      <c r="D586" s="111" t="s">
        <v>73</v>
      </c>
      <c r="E586" s="120" t="s">
        <v>1054</v>
      </c>
      <c r="F586" s="120" t="s">
        <v>1055</v>
      </c>
      <c r="I586" s="113"/>
      <c r="J586" s="121">
        <f>BK586</f>
        <v>0</v>
      </c>
      <c r="L586" s="110"/>
      <c r="M586" s="115"/>
      <c r="P586" s="116">
        <f>SUM(P587:P590)</f>
        <v>0</v>
      </c>
      <c r="R586" s="116">
        <f>SUM(R587:R590)</f>
        <v>0</v>
      </c>
      <c r="T586" s="117">
        <f>SUM(T587:T590)</f>
        <v>0</v>
      </c>
      <c r="AR586" s="111" t="s">
        <v>159</v>
      </c>
      <c r="AT586" s="118" t="s">
        <v>73</v>
      </c>
      <c r="AU586" s="118" t="s">
        <v>79</v>
      </c>
      <c r="AY586" s="111" t="s">
        <v>128</v>
      </c>
      <c r="BK586" s="119">
        <f>SUM(BK587:BK590)</f>
        <v>0</v>
      </c>
    </row>
    <row r="587" spans="2:65" s="1" customFormat="1" ht="16.5" customHeight="1">
      <c r="B587" s="31"/>
      <c r="C587" s="122" t="s">
        <v>1056</v>
      </c>
      <c r="D587" s="122" t="s">
        <v>130</v>
      </c>
      <c r="E587" s="123" t="s">
        <v>1057</v>
      </c>
      <c r="F587" s="124" t="s">
        <v>1058</v>
      </c>
      <c r="G587" s="125" t="s">
        <v>1059</v>
      </c>
      <c r="H587" s="126">
        <v>1</v>
      </c>
      <c r="I587" s="127"/>
      <c r="J587" s="128">
        <f>ROUND(I587*H587,2)</f>
        <v>0</v>
      </c>
      <c r="K587" s="129"/>
      <c r="L587" s="31"/>
      <c r="M587" s="130" t="s">
        <v>21</v>
      </c>
      <c r="N587" s="131" t="s">
        <v>46</v>
      </c>
      <c r="P587" s="132">
        <f>O587*H587</f>
        <v>0</v>
      </c>
      <c r="Q587" s="132">
        <v>0</v>
      </c>
      <c r="R587" s="132">
        <f>Q587*H587</f>
        <v>0</v>
      </c>
      <c r="S587" s="132">
        <v>0</v>
      </c>
      <c r="T587" s="133">
        <f>S587*H587</f>
        <v>0</v>
      </c>
      <c r="AR587" s="134" t="s">
        <v>1060</v>
      </c>
      <c r="AT587" s="134" t="s">
        <v>130</v>
      </c>
      <c r="AU587" s="134" t="s">
        <v>135</v>
      </c>
      <c r="AY587" s="16" t="s">
        <v>128</v>
      </c>
      <c r="BE587" s="135">
        <f>IF(N587="základní",J587,0)</f>
        <v>0</v>
      </c>
      <c r="BF587" s="135">
        <f>IF(N587="snížená",J587,0)</f>
        <v>0</v>
      </c>
      <c r="BG587" s="135">
        <f>IF(N587="zákl. přenesená",J587,0)</f>
        <v>0</v>
      </c>
      <c r="BH587" s="135">
        <f>IF(N587="sníž. přenesená",J587,0)</f>
        <v>0</v>
      </c>
      <c r="BI587" s="135">
        <f>IF(N587="nulová",J587,0)</f>
        <v>0</v>
      </c>
      <c r="BJ587" s="16" t="s">
        <v>135</v>
      </c>
      <c r="BK587" s="135">
        <f>ROUND(I587*H587,2)</f>
        <v>0</v>
      </c>
      <c r="BL587" s="16" t="s">
        <v>1060</v>
      </c>
      <c r="BM587" s="134" t="s">
        <v>1061</v>
      </c>
    </row>
    <row r="588" spans="2:65" s="1" customFormat="1" ht="11">
      <c r="B588" s="31"/>
      <c r="D588" s="136" t="s">
        <v>137</v>
      </c>
      <c r="F588" s="137" t="s">
        <v>1062</v>
      </c>
      <c r="I588" s="138"/>
      <c r="L588" s="31"/>
      <c r="M588" s="139"/>
      <c r="T588" s="52"/>
      <c r="AT588" s="16" t="s">
        <v>137</v>
      </c>
      <c r="AU588" s="16" t="s">
        <v>135</v>
      </c>
    </row>
    <row r="589" spans="2:65" s="1" customFormat="1" ht="16.5" customHeight="1">
      <c r="B589" s="31"/>
      <c r="C589" s="122" t="s">
        <v>1063</v>
      </c>
      <c r="D589" s="122" t="s">
        <v>130</v>
      </c>
      <c r="E589" s="123" t="s">
        <v>1064</v>
      </c>
      <c r="F589" s="124" t="s">
        <v>1065</v>
      </c>
      <c r="G589" s="125" t="s">
        <v>1059</v>
      </c>
      <c r="H589" s="126">
        <v>1</v>
      </c>
      <c r="I589" s="127"/>
      <c r="J589" s="128">
        <f>ROUND(I589*H589,2)</f>
        <v>0</v>
      </c>
      <c r="K589" s="129"/>
      <c r="L589" s="31"/>
      <c r="M589" s="130" t="s">
        <v>21</v>
      </c>
      <c r="N589" s="131" t="s">
        <v>46</v>
      </c>
      <c r="P589" s="132">
        <f>O589*H589</f>
        <v>0</v>
      </c>
      <c r="Q589" s="132">
        <v>0</v>
      </c>
      <c r="R589" s="132">
        <f>Q589*H589</f>
        <v>0</v>
      </c>
      <c r="S589" s="132">
        <v>0</v>
      </c>
      <c r="T589" s="133">
        <f>S589*H589</f>
        <v>0</v>
      </c>
      <c r="AR589" s="134" t="s">
        <v>1060</v>
      </c>
      <c r="AT589" s="134" t="s">
        <v>130</v>
      </c>
      <c r="AU589" s="134" t="s">
        <v>135</v>
      </c>
      <c r="AY589" s="16" t="s">
        <v>128</v>
      </c>
      <c r="BE589" s="135">
        <f>IF(N589="základní",J589,0)</f>
        <v>0</v>
      </c>
      <c r="BF589" s="135">
        <f>IF(N589="snížená",J589,0)</f>
        <v>0</v>
      </c>
      <c r="BG589" s="135">
        <f>IF(N589="zákl. přenesená",J589,0)</f>
        <v>0</v>
      </c>
      <c r="BH589" s="135">
        <f>IF(N589="sníž. přenesená",J589,0)</f>
        <v>0</v>
      </c>
      <c r="BI589" s="135">
        <f>IF(N589="nulová",J589,0)</f>
        <v>0</v>
      </c>
      <c r="BJ589" s="16" t="s">
        <v>135</v>
      </c>
      <c r="BK589" s="135">
        <f>ROUND(I589*H589,2)</f>
        <v>0</v>
      </c>
      <c r="BL589" s="16" t="s">
        <v>1060</v>
      </c>
      <c r="BM589" s="134" t="s">
        <v>1066</v>
      </c>
    </row>
    <row r="590" spans="2:65" s="1" customFormat="1" ht="11">
      <c r="B590" s="31"/>
      <c r="D590" s="136" t="s">
        <v>137</v>
      </c>
      <c r="F590" s="137" t="s">
        <v>1067</v>
      </c>
      <c r="I590" s="138"/>
      <c r="L590" s="31"/>
      <c r="M590" s="139"/>
      <c r="T590" s="52"/>
      <c r="AT590" s="16" t="s">
        <v>137</v>
      </c>
      <c r="AU590" s="16" t="s">
        <v>135</v>
      </c>
    </row>
    <row r="591" spans="2:65" s="11" customFormat="1" ht="22.75" customHeight="1">
      <c r="B591" s="110"/>
      <c r="D591" s="111" t="s">
        <v>73</v>
      </c>
      <c r="E591" s="120" t="s">
        <v>1068</v>
      </c>
      <c r="F591" s="120" t="s">
        <v>1069</v>
      </c>
      <c r="I591" s="113"/>
      <c r="J591" s="121">
        <f>BK591</f>
        <v>0</v>
      </c>
      <c r="L591" s="110"/>
      <c r="M591" s="115"/>
      <c r="P591" s="116">
        <f>SUM(P592:P610)</f>
        <v>0</v>
      </c>
      <c r="R591" s="116">
        <f>SUM(R592:R610)</f>
        <v>0</v>
      </c>
      <c r="T591" s="117">
        <f>SUM(T592:T610)</f>
        <v>0</v>
      </c>
      <c r="AR591" s="111" t="s">
        <v>159</v>
      </c>
      <c r="AT591" s="118" t="s">
        <v>73</v>
      </c>
      <c r="AU591" s="118" t="s">
        <v>79</v>
      </c>
      <c r="AY591" s="111" t="s">
        <v>128</v>
      </c>
      <c r="BK591" s="119">
        <f>SUM(BK592:BK610)</f>
        <v>0</v>
      </c>
    </row>
    <row r="592" spans="2:65" s="1" customFormat="1" ht="16.5" customHeight="1">
      <c r="B592" s="31"/>
      <c r="C592" s="122" t="s">
        <v>1070</v>
      </c>
      <c r="D592" s="122" t="s">
        <v>130</v>
      </c>
      <c r="E592" s="123" t="s">
        <v>1071</v>
      </c>
      <c r="F592" s="124" t="s">
        <v>1072</v>
      </c>
      <c r="G592" s="125" t="s">
        <v>1059</v>
      </c>
      <c r="H592" s="126">
        <v>1</v>
      </c>
      <c r="I592" s="127"/>
      <c r="J592" s="128">
        <f>ROUND(I592*H592,2)</f>
        <v>0</v>
      </c>
      <c r="K592" s="129"/>
      <c r="L592" s="31"/>
      <c r="M592" s="130" t="s">
        <v>21</v>
      </c>
      <c r="N592" s="131" t="s">
        <v>46</v>
      </c>
      <c r="P592" s="132">
        <f>O592*H592</f>
        <v>0</v>
      </c>
      <c r="Q592" s="132">
        <v>0</v>
      </c>
      <c r="R592" s="132">
        <f>Q592*H592</f>
        <v>0</v>
      </c>
      <c r="S592" s="132">
        <v>0</v>
      </c>
      <c r="T592" s="133">
        <f>S592*H592</f>
        <v>0</v>
      </c>
      <c r="AR592" s="134" t="s">
        <v>1060</v>
      </c>
      <c r="AT592" s="134" t="s">
        <v>130</v>
      </c>
      <c r="AU592" s="134" t="s">
        <v>135</v>
      </c>
      <c r="AY592" s="16" t="s">
        <v>128</v>
      </c>
      <c r="BE592" s="135">
        <f>IF(N592="základní",J592,0)</f>
        <v>0</v>
      </c>
      <c r="BF592" s="135">
        <f>IF(N592="snížená",J592,0)</f>
        <v>0</v>
      </c>
      <c r="BG592" s="135">
        <f>IF(N592="zákl. přenesená",J592,0)</f>
        <v>0</v>
      </c>
      <c r="BH592" s="135">
        <f>IF(N592="sníž. přenesená",J592,0)</f>
        <v>0</v>
      </c>
      <c r="BI592" s="135">
        <f>IF(N592="nulová",J592,0)</f>
        <v>0</v>
      </c>
      <c r="BJ592" s="16" t="s">
        <v>135</v>
      </c>
      <c r="BK592" s="135">
        <f>ROUND(I592*H592,2)</f>
        <v>0</v>
      </c>
      <c r="BL592" s="16" t="s">
        <v>1060</v>
      </c>
      <c r="BM592" s="134" t="s">
        <v>1073</v>
      </c>
    </row>
    <row r="593" spans="2:65" s="1" customFormat="1" ht="11">
      <c r="B593" s="31"/>
      <c r="D593" s="136" t="s">
        <v>137</v>
      </c>
      <c r="F593" s="137" t="s">
        <v>1074</v>
      </c>
      <c r="I593" s="138"/>
      <c r="L593" s="31"/>
      <c r="M593" s="139"/>
      <c r="T593" s="52"/>
      <c r="AT593" s="16" t="s">
        <v>137</v>
      </c>
      <c r="AU593" s="16" t="s">
        <v>135</v>
      </c>
    </row>
    <row r="594" spans="2:65" s="1" customFormat="1" ht="16.5" customHeight="1">
      <c r="B594" s="31"/>
      <c r="C594" s="122" t="s">
        <v>1075</v>
      </c>
      <c r="D594" s="122" t="s">
        <v>130</v>
      </c>
      <c r="E594" s="123" t="s">
        <v>1076</v>
      </c>
      <c r="F594" s="124" t="s">
        <v>1077</v>
      </c>
      <c r="G594" s="125" t="s">
        <v>1059</v>
      </c>
      <c r="H594" s="126">
        <v>1</v>
      </c>
      <c r="I594" s="127"/>
      <c r="J594" s="128">
        <f>ROUND(I594*H594,2)</f>
        <v>0</v>
      </c>
      <c r="K594" s="129"/>
      <c r="L594" s="31"/>
      <c r="M594" s="130" t="s">
        <v>21</v>
      </c>
      <c r="N594" s="131" t="s">
        <v>46</v>
      </c>
      <c r="P594" s="132">
        <f>O594*H594</f>
        <v>0</v>
      </c>
      <c r="Q594" s="132">
        <v>0</v>
      </c>
      <c r="R594" s="132">
        <f>Q594*H594</f>
        <v>0</v>
      </c>
      <c r="S594" s="132">
        <v>0</v>
      </c>
      <c r="T594" s="133">
        <f>S594*H594</f>
        <v>0</v>
      </c>
      <c r="AR594" s="134" t="s">
        <v>1060</v>
      </c>
      <c r="AT594" s="134" t="s">
        <v>130</v>
      </c>
      <c r="AU594" s="134" t="s">
        <v>135</v>
      </c>
      <c r="AY594" s="16" t="s">
        <v>128</v>
      </c>
      <c r="BE594" s="135">
        <f>IF(N594="základní",J594,0)</f>
        <v>0</v>
      </c>
      <c r="BF594" s="135">
        <f>IF(N594="snížená",J594,0)</f>
        <v>0</v>
      </c>
      <c r="BG594" s="135">
        <f>IF(N594="zákl. přenesená",J594,0)</f>
        <v>0</v>
      </c>
      <c r="BH594" s="135">
        <f>IF(N594="sníž. přenesená",J594,0)</f>
        <v>0</v>
      </c>
      <c r="BI594" s="135">
        <f>IF(N594="nulová",J594,0)</f>
        <v>0</v>
      </c>
      <c r="BJ594" s="16" t="s">
        <v>135</v>
      </c>
      <c r="BK594" s="135">
        <f>ROUND(I594*H594,2)</f>
        <v>0</v>
      </c>
      <c r="BL594" s="16" t="s">
        <v>1060</v>
      </c>
      <c r="BM594" s="134" t="s">
        <v>1078</v>
      </c>
    </row>
    <row r="595" spans="2:65" s="1" customFormat="1" ht="11">
      <c r="B595" s="31"/>
      <c r="D595" s="136" t="s">
        <v>137</v>
      </c>
      <c r="F595" s="137" t="s">
        <v>1079</v>
      </c>
      <c r="I595" s="138"/>
      <c r="L595" s="31"/>
      <c r="M595" s="139"/>
      <c r="T595" s="52"/>
      <c r="AT595" s="16" t="s">
        <v>137</v>
      </c>
      <c r="AU595" s="16" t="s">
        <v>135</v>
      </c>
    </row>
    <row r="596" spans="2:65" s="1" customFormat="1" ht="16.5" customHeight="1">
      <c r="B596" s="31"/>
      <c r="C596" s="122" t="s">
        <v>1080</v>
      </c>
      <c r="D596" s="122" t="s">
        <v>130</v>
      </c>
      <c r="E596" s="123" t="s">
        <v>1081</v>
      </c>
      <c r="F596" s="124" t="s">
        <v>1082</v>
      </c>
      <c r="G596" s="125" t="s">
        <v>1059</v>
      </c>
      <c r="H596" s="126">
        <v>1</v>
      </c>
      <c r="I596" s="127"/>
      <c r="J596" s="128">
        <f>ROUND(I596*H596,2)</f>
        <v>0</v>
      </c>
      <c r="K596" s="129"/>
      <c r="L596" s="31"/>
      <c r="M596" s="130" t="s">
        <v>21</v>
      </c>
      <c r="N596" s="131" t="s">
        <v>46</v>
      </c>
      <c r="P596" s="132">
        <f>O596*H596</f>
        <v>0</v>
      </c>
      <c r="Q596" s="132">
        <v>0</v>
      </c>
      <c r="R596" s="132">
        <f>Q596*H596</f>
        <v>0</v>
      </c>
      <c r="S596" s="132">
        <v>0</v>
      </c>
      <c r="T596" s="133">
        <f>S596*H596</f>
        <v>0</v>
      </c>
      <c r="AR596" s="134" t="s">
        <v>1060</v>
      </c>
      <c r="AT596" s="134" t="s">
        <v>130</v>
      </c>
      <c r="AU596" s="134" t="s">
        <v>135</v>
      </c>
      <c r="AY596" s="16" t="s">
        <v>128</v>
      </c>
      <c r="BE596" s="135">
        <f>IF(N596="základní",J596,0)</f>
        <v>0</v>
      </c>
      <c r="BF596" s="135">
        <f>IF(N596="snížená",J596,0)</f>
        <v>0</v>
      </c>
      <c r="BG596" s="135">
        <f>IF(N596="zákl. přenesená",J596,0)</f>
        <v>0</v>
      </c>
      <c r="BH596" s="135">
        <f>IF(N596="sníž. přenesená",J596,0)</f>
        <v>0</v>
      </c>
      <c r="BI596" s="135">
        <f>IF(N596="nulová",J596,0)</f>
        <v>0</v>
      </c>
      <c r="BJ596" s="16" t="s">
        <v>135</v>
      </c>
      <c r="BK596" s="135">
        <f>ROUND(I596*H596,2)</f>
        <v>0</v>
      </c>
      <c r="BL596" s="16" t="s">
        <v>1060</v>
      </c>
      <c r="BM596" s="134" t="s">
        <v>1083</v>
      </c>
    </row>
    <row r="597" spans="2:65" s="1" customFormat="1" ht="11">
      <c r="B597" s="31"/>
      <c r="D597" s="136" t="s">
        <v>137</v>
      </c>
      <c r="F597" s="137" t="s">
        <v>1084</v>
      </c>
      <c r="I597" s="138"/>
      <c r="L597" s="31"/>
      <c r="M597" s="139"/>
      <c r="T597" s="52"/>
      <c r="AT597" s="16" t="s">
        <v>137</v>
      </c>
      <c r="AU597" s="16" t="s">
        <v>135</v>
      </c>
    </row>
    <row r="598" spans="2:65" s="1" customFormat="1" ht="24">
      <c r="B598" s="31"/>
      <c r="D598" s="140" t="s">
        <v>139</v>
      </c>
      <c r="F598" s="141" t="s">
        <v>1085</v>
      </c>
      <c r="I598" s="138"/>
      <c r="L598" s="31"/>
      <c r="M598" s="139"/>
      <c r="T598" s="52"/>
      <c r="AT598" s="16" t="s">
        <v>139</v>
      </c>
      <c r="AU598" s="16" t="s">
        <v>135</v>
      </c>
    </row>
    <row r="599" spans="2:65" s="1" customFormat="1" ht="16.5" customHeight="1">
      <c r="B599" s="31"/>
      <c r="C599" s="122" t="s">
        <v>1086</v>
      </c>
      <c r="D599" s="122" t="s">
        <v>130</v>
      </c>
      <c r="E599" s="123" t="s">
        <v>1087</v>
      </c>
      <c r="F599" s="124" t="s">
        <v>1088</v>
      </c>
      <c r="G599" s="125" t="s">
        <v>1059</v>
      </c>
      <c r="H599" s="126">
        <v>1</v>
      </c>
      <c r="I599" s="127"/>
      <c r="J599" s="128">
        <f>ROUND(I599*H599,2)</f>
        <v>0</v>
      </c>
      <c r="K599" s="129"/>
      <c r="L599" s="31"/>
      <c r="M599" s="130" t="s">
        <v>21</v>
      </c>
      <c r="N599" s="131" t="s">
        <v>46</v>
      </c>
      <c r="P599" s="132">
        <f>O599*H599</f>
        <v>0</v>
      </c>
      <c r="Q599" s="132">
        <v>0</v>
      </c>
      <c r="R599" s="132">
        <f>Q599*H599</f>
        <v>0</v>
      </c>
      <c r="S599" s="132">
        <v>0</v>
      </c>
      <c r="T599" s="133">
        <f>S599*H599</f>
        <v>0</v>
      </c>
      <c r="AR599" s="134" t="s">
        <v>1060</v>
      </c>
      <c r="AT599" s="134" t="s">
        <v>130</v>
      </c>
      <c r="AU599" s="134" t="s">
        <v>135</v>
      </c>
      <c r="AY599" s="16" t="s">
        <v>128</v>
      </c>
      <c r="BE599" s="135">
        <f>IF(N599="základní",J599,0)</f>
        <v>0</v>
      </c>
      <c r="BF599" s="135">
        <f>IF(N599="snížená",J599,0)</f>
        <v>0</v>
      </c>
      <c r="BG599" s="135">
        <f>IF(N599="zákl. přenesená",J599,0)</f>
        <v>0</v>
      </c>
      <c r="BH599" s="135">
        <f>IF(N599="sníž. přenesená",J599,0)</f>
        <v>0</v>
      </c>
      <c r="BI599" s="135">
        <f>IF(N599="nulová",J599,0)</f>
        <v>0</v>
      </c>
      <c r="BJ599" s="16" t="s">
        <v>135</v>
      </c>
      <c r="BK599" s="135">
        <f>ROUND(I599*H599,2)</f>
        <v>0</v>
      </c>
      <c r="BL599" s="16" t="s">
        <v>1060</v>
      </c>
      <c r="BM599" s="134" t="s">
        <v>1089</v>
      </c>
    </row>
    <row r="600" spans="2:65" s="1" customFormat="1" ht="11">
      <c r="B600" s="31"/>
      <c r="D600" s="136" t="s">
        <v>137</v>
      </c>
      <c r="F600" s="137" t="s">
        <v>1090</v>
      </c>
      <c r="I600" s="138"/>
      <c r="L600" s="31"/>
      <c r="M600" s="139"/>
      <c r="T600" s="52"/>
      <c r="AT600" s="16" t="s">
        <v>137</v>
      </c>
      <c r="AU600" s="16" t="s">
        <v>135</v>
      </c>
    </row>
    <row r="601" spans="2:65" s="1" customFormat="1" ht="16.5" customHeight="1">
      <c r="B601" s="31"/>
      <c r="C601" s="122" t="s">
        <v>1091</v>
      </c>
      <c r="D601" s="122" t="s">
        <v>130</v>
      </c>
      <c r="E601" s="123" t="s">
        <v>1092</v>
      </c>
      <c r="F601" s="124" t="s">
        <v>1093</v>
      </c>
      <c r="G601" s="125" t="s">
        <v>1059</v>
      </c>
      <c r="H601" s="126">
        <v>1</v>
      </c>
      <c r="I601" s="127"/>
      <c r="J601" s="128">
        <f>ROUND(I601*H601,2)</f>
        <v>0</v>
      </c>
      <c r="K601" s="129"/>
      <c r="L601" s="31"/>
      <c r="M601" s="130" t="s">
        <v>21</v>
      </c>
      <c r="N601" s="131" t="s">
        <v>46</v>
      </c>
      <c r="P601" s="132">
        <f>O601*H601</f>
        <v>0</v>
      </c>
      <c r="Q601" s="132">
        <v>0</v>
      </c>
      <c r="R601" s="132">
        <f>Q601*H601</f>
        <v>0</v>
      </c>
      <c r="S601" s="132">
        <v>0</v>
      </c>
      <c r="T601" s="133">
        <f>S601*H601</f>
        <v>0</v>
      </c>
      <c r="AR601" s="134" t="s">
        <v>1060</v>
      </c>
      <c r="AT601" s="134" t="s">
        <v>130</v>
      </c>
      <c r="AU601" s="134" t="s">
        <v>135</v>
      </c>
      <c r="AY601" s="16" t="s">
        <v>128</v>
      </c>
      <c r="BE601" s="135">
        <f>IF(N601="základní",J601,0)</f>
        <v>0</v>
      </c>
      <c r="BF601" s="135">
        <f>IF(N601="snížená",J601,0)</f>
        <v>0</v>
      </c>
      <c r="BG601" s="135">
        <f>IF(N601="zákl. přenesená",J601,0)</f>
        <v>0</v>
      </c>
      <c r="BH601" s="135">
        <f>IF(N601="sníž. přenesená",J601,0)</f>
        <v>0</v>
      </c>
      <c r="BI601" s="135">
        <f>IF(N601="nulová",J601,0)</f>
        <v>0</v>
      </c>
      <c r="BJ601" s="16" t="s">
        <v>135</v>
      </c>
      <c r="BK601" s="135">
        <f>ROUND(I601*H601,2)</f>
        <v>0</v>
      </c>
      <c r="BL601" s="16" t="s">
        <v>1060</v>
      </c>
      <c r="BM601" s="134" t="s">
        <v>1094</v>
      </c>
    </row>
    <row r="602" spans="2:65" s="1" customFormat="1" ht="11">
      <c r="B602" s="31"/>
      <c r="D602" s="136" t="s">
        <v>137</v>
      </c>
      <c r="F602" s="137" t="s">
        <v>1095</v>
      </c>
      <c r="I602" s="138"/>
      <c r="L602" s="31"/>
      <c r="M602" s="139"/>
      <c r="T602" s="52"/>
      <c r="AT602" s="16" t="s">
        <v>137</v>
      </c>
      <c r="AU602" s="16" t="s">
        <v>135</v>
      </c>
    </row>
    <row r="603" spans="2:65" s="1" customFormat="1" ht="16.5" customHeight="1">
      <c r="B603" s="31"/>
      <c r="C603" s="122" t="s">
        <v>1096</v>
      </c>
      <c r="D603" s="122" t="s">
        <v>130</v>
      </c>
      <c r="E603" s="123" t="s">
        <v>1097</v>
      </c>
      <c r="F603" s="124" t="s">
        <v>1098</v>
      </c>
      <c r="G603" s="125" t="s">
        <v>1059</v>
      </c>
      <c r="H603" s="126">
        <v>1</v>
      </c>
      <c r="I603" s="127"/>
      <c r="J603" s="128">
        <f>ROUND(I603*H603,2)</f>
        <v>0</v>
      </c>
      <c r="K603" s="129"/>
      <c r="L603" s="31"/>
      <c r="M603" s="130" t="s">
        <v>21</v>
      </c>
      <c r="N603" s="131" t="s">
        <v>46</v>
      </c>
      <c r="P603" s="132">
        <f>O603*H603</f>
        <v>0</v>
      </c>
      <c r="Q603" s="132">
        <v>0</v>
      </c>
      <c r="R603" s="132">
        <f>Q603*H603</f>
        <v>0</v>
      </c>
      <c r="S603" s="132">
        <v>0</v>
      </c>
      <c r="T603" s="133">
        <f>S603*H603</f>
        <v>0</v>
      </c>
      <c r="AR603" s="134" t="s">
        <v>1060</v>
      </c>
      <c r="AT603" s="134" t="s">
        <v>130</v>
      </c>
      <c r="AU603" s="134" t="s">
        <v>135</v>
      </c>
      <c r="AY603" s="16" t="s">
        <v>128</v>
      </c>
      <c r="BE603" s="135">
        <f>IF(N603="základní",J603,0)</f>
        <v>0</v>
      </c>
      <c r="BF603" s="135">
        <f>IF(N603="snížená",J603,0)</f>
        <v>0</v>
      </c>
      <c r="BG603" s="135">
        <f>IF(N603="zákl. přenesená",J603,0)</f>
        <v>0</v>
      </c>
      <c r="BH603" s="135">
        <f>IF(N603="sníž. přenesená",J603,0)</f>
        <v>0</v>
      </c>
      <c r="BI603" s="135">
        <f>IF(N603="nulová",J603,0)</f>
        <v>0</v>
      </c>
      <c r="BJ603" s="16" t="s">
        <v>135</v>
      </c>
      <c r="BK603" s="135">
        <f>ROUND(I603*H603,2)</f>
        <v>0</v>
      </c>
      <c r="BL603" s="16" t="s">
        <v>1060</v>
      </c>
      <c r="BM603" s="134" t="s">
        <v>1099</v>
      </c>
    </row>
    <row r="604" spans="2:65" s="1" customFormat="1" ht="11">
      <c r="B604" s="31"/>
      <c r="D604" s="136" t="s">
        <v>137</v>
      </c>
      <c r="F604" s="137" t="s">
        <v>1100</v>
      </c>
      <c r="I604" s="138"/>
      <c r="L604" s="31"/>
      <c r="M604" s="139"/>
      <c r="T604" s="52"/>
      <c r="AT604" s="16" t="s">
        <v>137</v>
      </c>
      <c r="AU604" s="16" t="s">
        <v>135</v>
      </c>
    </row>
    <row r="605" spans="2:65" s="1" customFormat="1" ht="16.5" customHeight="1">
      <c r="B605" s="31"/>
      <c r="C605" s="122" t="s">
        <v>1101</v>
      </c>
      <c r="D605" s="122" t="s">
        <v>130</v>
      </c>
      <c r="E605" s="123" t="s">
        <v>1102</v>
      </c>
      <c r="F605" s="124" t="s">
        <v>1103</v>
      </c>
      <c r="G605" s="125" t="s">
        <v>1059</v>
      </c>
      <c r="H605" s="126">
        <v>1</v>
      </c>
      <c r="I605" s="127"/>
      <c r="J605" s="128">
        <f>ROUND(I605*H605,2)</f>
        <v>0</v>
      </c>
      <c r="K605" s="129"/>
      <c r="L605" s="31"/>
      <c r="M605" s="130" t="s">
        <v>21</v>
      </c>
      <c r="N605" s="131" t="s">
        <v>46</v>
      </c>
      <c r="P605" s="132">
        <f>O605*H605</f>
        <v>0</v>
      </c>
      <c r="Q605" s="132">
        <v>0</v>
      </c>
      <c r="R605" s="132">
        <f>Q605*H605</f>
        <v>0</v>
      </c>
      <c r="S605" s="132">
        <v>0</v>
      </c>
      <c r="T605" s="133">
        <f>S605*H605</f>
        <v>0</v>
      </c>
      <c r="AR605" s="134" t="s">
        <v>1060</v>
      </c>
      <c r="AT605" s="134" t="s">
        <v>130</v>
      </c>
      <c r="AU605" s="134" t="s">
        <v>135</v>
      </c>
      <c r="AY605" s="16" t="s">
        <v>128</v>
      </c>
      <c r="BE605" s="135">
        <f>IF(N605="základní",J605,0)</f>
        <v>0</v>
      </c>
      <c r="BF605" s="135">
        <f>IF(N605="snížená",J605,0)</f>
        <v>0</v>
      </c>
      <c r="BG605" s="135">
        <f>IF(N605="zákl. přenesená",J605,0)</f>
        <v>0</v>
      </c>
      <c r="BH605" s="135">
        <f>IF(N605="sníž. přenesená",J605,0)</f>
        <v>0</v>
      </c>
      <c r="BI605" s="135">
        <f>IF(N605="nulová",J605,0)</f>
        <v>0</v>
      </c>
      <c r="BJ605" s="16" t="s">
        <v>135</v>
      </c>
      <c r="BK605" s="135">
        <f>ROUND(I605*H605,2)</f>
        <v>0</v>
      </c>
      <c r="BL605" s="16" t="s">
        <v>1060</v>
      </c>
      <c r="BM605" s="134" t="s">
        <v>1104</v>
      </c>
    </row>
    <row r="606" spans="2:65" s="1" customFormat="1" ht="11">
      <c r="B606" s="31"/>
      <c r="D606" s="136" t="s">
        <v>137</v>
      </c>
      <c r="F606" s="137" t="s">
        <v>1105</v>
      </c>
      <c r="I606" s="138"/>
      <c r="L606" s="31"/>
      <c r="M606" s="139"/>
      <c r="T606" s="52"/>
      <c r="AT606" s="16" t="s">
        <v>137</v>
      </c>
      <c r="AU606" s="16" t="s">
        <v>135</v>
      </c>
    </row>
    <row r="607" spans="2:65" s="1" customFormat="1" ht="16.5" customHeight="1">
      <c r="B607" s="31"/>
      <c r="C607" s="122" t="s">
        <v>1106</v>
      </c>
      <c r="D607" s="122" t="s">
        <v>130</v>
      </c>
      <c r="E607" s="123" t="s">
        <v>1107</v>
      </c>
      <c r="F607" s="124" t="s">
        <v>1108</v>
      </c>
      <c r="G607" s="125" t="s">
        <v>1059</v>
      </c>
      <c r="H607" s="126">
        <v>1</v>
      </c>
      <c r="I607" s="127"/>
      <c r="J607" s="128">
        <f>ROUND(I607*H607,2)</f>
        <v>0</v>
      </c>
      <c r="K607" s="129"/>
      <c r="L607" s="31"/>
      <c r="M607" s="130" t="s">
        <v>21</v>
      </c>
      <c r="N607" s="131" t="s">
        <v>46</v>
      </c>
      <c r="P607" s="132">
        <f>O607*H607</f>
        <v>0</v>
      </c>
      <c r="Q607" s="132">
        <v>0</v>
      </c>
      <c r="R607" s="132">
        <f>Q607*H607</f>
        <v>0</v>
      </c>
      <c r="S607" s="132">
        <v>0</v>
      </c>
      <c r="T607" s="133">
        <f>S607*H607</f>
        <v>0</v>
      </c>
      <c r="AR607" s="134" t="s">
        <v>1060</v>
      </c>
      <c r="AT607" s="134" t="s">
        <v>130</v>
      </c>
      <c r="AU607" s="134" t="s">
        <v>135</v>
      </c>
      <c r="AY607" s="16" t="s">
        <v>128</v>
      </c>
      <c r="BE607" s="135">
        <f>IF(N607="základní",J607,0)</f>
        <v>0</v>
      </c>
      <c r="BF607" s="135">
        <f>IF(N607="snížená",J607,0)</f>
        <v>0</v>
      </c>
      <c r="BG607" s="135">
        <f>IF(N607="zákl. přenesená",J607,0)</f>
        <v>0</v>
      </c>
      <c r="BH607" s="135">
        <f>IF(N607="sníž. přenesená",J607,0)</f>
        <v>0</v>
      </c>
      <c r="BI607" s="135">
        <f>IF(N607="nulová",J607,0)</f>
        <v>0</v>
      </c>
      <c r="BJ607" s="16" t="s">
        <v>135</v>
      </c>
      <c r="BK607" s="135">
        <f>ROUND(I607*H607,2)</f>
        <v>0</v>
      </c>
      <c r="BL607" s="16" t="s">
        <v>1060</v>
      </c>
      <c r="BM607" s="134" t="s">
        <v>1109</v>
      </c>
    </row>
    <row r="608" spans="2:65" s="1" customFormat="1" ht="11">
      <c r="B608" s="31"/>
      <c r="D608" s="136" t="s">
        <v>137</v>
      </c>
      <c r="F608" s="137" t="s">
        <v>1110</v>
      </c>
      <c r="I608" s="138"/>
      <c r="L608" s="31"/>
      <c r="M608" s="139"/>
      <c r="T608" s="52"/>
      <c r="AT608" s="16" t="s">
        <v>137</v>
      </c>
      <c r="AU608" s="16" t="s">
        <v>135</v>
      </c>
    </row>
    <row r="609" spans="2:65" s="1" customFormat="1" ht="16.5" customHeight="1">
      <c r="B609" s="31"/>
      <c r="C609" s="122" t="s">
        <v>1111</v>
      </c>
      <c r="D609" s="122" t="s">
        <v>130</v>
      </c>
      <c r="E609" s="123" t="s">
        <v>1112</v>
      </c>
      <c r="F609" s="124" t="s">
        <v>1113</v>
      </c>
      <c r="G609" s="125" t="s">
        <v>1059</v>
      </c>
      <c r="H609" s="126">
        <v>1</v>
      </c>
      <c r="I609" s="127"/>
      <c r="J609" s="128">
        <f>ROUND(I609*H609,2)</f>
        <v>0</v>
      </c>
      <c r="K609" s="129"/>
      <c r="L609" s="31"/>
      <c r="M609" s="130" t="s">
        <v>21</v>
      </c>
      <c r="N609" s="131" t="s">
        <v>46</v>
      </c>
      <c r="P609" s="132">
        <f>O609*H609</f>
        <v>0</v>
      </c>
      <c r="Q609" s="132">
        <v>0</v>
      </c>
      <c r="R609" s="132">
        <f>Q609*H609</f>
        <v>0</v>
      </c>
      <c r="S609" s="132">
        <v>0</v>
      </c>
      <c r="T609" s="133">
        <f>S609*H609</f>
        <v>0</v>
      </c>
      <c r="AR609" s="134" t="s">
        <v>1060</v>
      </c>
      <c r="AT609" s="134" t="s">
        <v>130</v>
      </c>
      <c r="AU609" s="134" t="s">
        <v>135</v>
      </c>
      <c r="AY609" s="16" t="s">
        <v>128</v>
      </c>
      <c r="BE609" s="135">
        <f>IF(N609="základní",J609,0)</f>
        <v>0</v>
      </c>
      <c r="BF609" s="135">
        <f>IF(N609="snížená",J609,0)</f>
        <v>0</v>
      </c>
      <c r="BG609" s="135">
        <f>IF(N609="zákl. přenesená",J609,0)</f>
        <v>0</v>
      </c>
      <c r="BH609" s="135">
        <f>IF(N609="sníž. přenesená",J609,0)</f>
        <v>0</v>
      </c>
      <c r="BI609" s="135">
        <f>IF(N609="nulová",J609,0)</f>
        <v>0</v>
      </c>
      <c r="BJ609" s="16" t="s">
        <v>135</v>
      </c>
      <c r="BK609" s="135">
        <f>ROUND(I609*H609,2)</f>
        <v>0</v>
      </c>
      <c r="BL609" s="16" t="s">
        <v>1060</v>
      </c>
      <c r="BM609" s="134" t="s">
        <v>1114</v>
      </c>
    </row>
    <row r="610" spans="2:65" s="1" customFormat="1" ht="11">
      <c r="B610" s="31"/>
      <c r="D610" s="136" t="s">
        <v>137</v>
      </c>
      <c r="F610" s="137" t="s">
        <v>1115</v>
      </c>
      <c r="I610" s="138"/>
      <c r="L610" s="31"/>
      <c r="M610" s="139"/>
      <c r="T610" s="52"/>
      <c r="AT610" s="16" t="s">
        <v>137</v>
      </c>
      <c r="AU610" s="16" t="s">
        <v>135</v>
      </c>
    </row>
    <row r="611" spans="2:65" s="11" customFormat="1" ht="22.75" customHeight="1">
      <c r="B611" s="110"/>
      <c r="D611" s="111" t="s">
        <v>73</v>
      </c>
      <c r="E611" s="120" t="s">
        <v>1116</v>
      </c>
      <c r="F611" s="120" t="s">
        <v>1117</v>
      </c>
      <c r="I611" s="113"/>
      <c r="J611" s="121">
        <f>BK611</f>
        <v>0</v>
      </c>
      <c r="L611" s="110"/>
      <c r="M611" s="115"/>
      <c r="P611" s="116">
        <f>SUM(P612:P619)</f>
        <v>0</v>
      </c>
      <c r="R611" s="116">
        <f>SUM(R612:R619)</f>
        <v>0</v>
      </c>
      <c r="T611" s="117">
        <f>SUM(T612:T619)</f>
        <v>0</v>
      </c>
      <c r="AR611" s="111" t="s">
        <v>159</v>
      </c>
      <c r="AT611" s="118" t="s">
        <v>73</v>
      </c>
      <c r="AU611" s="118" t="s">
        <v>79</v>
      </c>
      <c r="AY611" s="111" t="s">
        <v>128</v>
      </c>
      <c r="BK611" s="119">
        <f>SUM(BK612:BK619)</f>
        <v>0</v>
      </c>
    </row>
    <row r="612" spans="2:65" s="1" customFormat="1" ht="16.5" customHeight="1">
      <c r="B612" s="31"/>
      <c r="C612" s="122" t="s">
        <v>1118</v>
      </c>
      <c r="D612" s="122" t="s">
        <v>130</v>
      </c>
      <c r="E612" s="123" t="s">
        <v>1119</v>
      </c>
      <c r="F612" s="124" t="s">
        <v>1120</v>
      </c>
      <c r="G612" s="125" t="s">
        <v>1059</v>
      </c>
      <c r="H612" s="126">
        <v>1</v>
      </c>
      <c r="I612" s="127"/>
      <c r="J612" s="128">
        <f>ROUND(I612*H612,2)</f>
        <v>0</v>
      </c>
      <c r="K612" s="129"/>
      <c r="L612" s="31"/>
      <c r="M612" s="130" t="s">
        <v>21</v>
      </c>
      <c r="N612" s="131" t="s">
        <v>46</v>
      </c>
      <c r="P612" s="132">
        <f>O612*H612</f>
        <v>0</v>
      </c>
      <c r="Q612" s="132">
        <v>0</v>
      </c>
      <c r="R612" s="132">
        <f>Q612*H612</f>
        <v>0</v>
      </c>
      <c r="S612" s="132">
        <v>0</v>
      </c>
      <c r="T612" s="133">
        <f>S612*H612</f>
        <v>0</v>
      </c>
      <c r="AR612" s="134" t="s">
        <v>1060</v>
      </c>
      <c r="AT612" s="134" t="s">
        <v>130</v>
      </c>
      <c r="AU612" s="134" t="s">
        <v>135</v>
      </c>
      <c r="AY612" s="16" t="s">
        <v>128</v>
      </c>
      <c r="BE612" s="135">
        <f>IF(N612="základní",J612,0)</f>
        <v>0</v>
      </c>
      <c r="BF612" s="135">
        <f>IF(N612="snížená",J612,0)</f>
        <v>0</v>
      </c>
      <c r="BG612" s="135">
        <f>IF(N612="zákl. přenesená",J612,0)</f>
        <v>0</v>
      </c>
      <c r="BH612" s="135">
        <f>IF(N612="sníž. přenesená",J612,0)</f>
        <v>0</v>
      </c>
      <c r="BI612" s="135">
        <f>IF(N612="nulová",J612,0)</f>
        <v>0</v>
      </c>
      <c r="BJ612" s="16" t="s">
        <v>135</v>
      </c>
      <c r="BK612" s="135">
        <f>ROUND(I612*H612,2)</f>
        <v>0</v>
      </c>
      <c r="BL612" s="16" t="s">
        <v>1060</v>
      </c>
      <c r="BM612" s="134" t="s">
        <v>1121</v>
      </c>
    </row>
    <row r="613" spans="2:65" s="1" customFormat="1" ht="11">
      <c r="B613" s="31"/>
      <c r="D613" s="136" t="s">
        <v>137</v>
      </c>
      <c r="F613" s="137" t="s">
        <v>1122</v>
      </c>
      <c r="I613" s="138"/>
      <c r="L613" s="31"/>
      <c r="M613" s="139"/>
      <c r="T613" s="52"/>
      <c r="AT613" s="16" t="s">
        <v>137</v>
      </c>
      <c r="AU613" s="16" t="s">
        <v>135</v>
      </c>
    </row>
    <row r="614" spans="2:65" s="1" customFormat="1" ht="16.5" customHeight="1">
      <c r="B614" s="31"/>
      <c r="C614" s="122" t="s">
        <v>1123</v>
      </c>
      <c r="D614" s="122" t="s">
        <v>130</v>
      </c>
      <c r="E614" s="123" t="s">
        <v>1124</v>
      </c>
      <c r="F614" s="124" t="s">
        <v>1125</v>
      </c>
      <c r="G614" s="125" t="s">
        <v>1059</v>
      </c>
      <c r="H614" s="126">
        <v>1</v>
      </c>
      <c r="I614" s="127"/>
      <c r="J614" s="128">
        <f>ROUND(I614*H614,2)</f>
        <v>0</v>
      </c>
      <c r="K614" s="129"/>
      <c r="L614" s="31"/>
      <c r="M614" s="130" t="s">
        <v>21</v>
      </c>
      <c r="N614" s="131" t="s">
        <v>46</v>
      </c>
      <c r="P614" s="132">
        <f>O614*H614</f>
        <v>0</v>
      </c>
      <c r="Q614" s="132">
        <v>0</v>
      </c>
      <c r="R614" s="132">
        <f>Q614*H614</f>
        <v>0</v>
      </c>
      <c r="S614" s="132">
        <v>0</v>
      </c>
      <c r="T614" s="133">
        <f>S614*H614</f>
        <v>0</v>
      </c>
      <c r="AR614" s="134" t="s">
        <v>1060</v>
      </c>
      <c r="AT614" s="134" t="s">
        <v>130</v>
      </c>
      <c r="AU614" s="134" t="s">
        <v>135</v>
      </c>
      <c r="AY614" s="16" t="s">
        <v>128</v>
      </c>
      <c r="BE614" s="135">
        <f>IF(N614="základní",J614,0)</f>
        <v>0</v>
      </c>
      <c r="BF614" s="135">
        <f>IF(N614="snížená",J614,0)</f>
        <v>0</v>
      </c>
      <c r="BG614" s="135">
        <f>IF(N614="zákl. přenesená",J614,0)</f>
        <v>0</v>
      </c>
      <c r="BH614" s="135">
        <f>IF(N614="sníž. přenesená",J614,0)</f>
        <v>0</v>
      </c>
      <c r="BI614" s="135">
        <f>IF(N614="nulová",J614,0)</f>
        <v>0</v>
      </c>
      <c r="BJ614" s="16" t="s">
        <v>135</v>
      </c>
      <c r="BK614" s="135">
        <f>ROUND(I614*H614,2)</f>
        <v>0</v>
      </c>
      <c r="BL614" s="16" t="s">
        <v>1060</v>
      </c>
      <c r="BM614" s="134" t="s">
        <v>1126</v>
      </c>
    </row>
    <row r="615" spans="2:65" s="1" customFormat="1" ht="11">
      <c r="B615" s="31"/>
      <c r="D615" s="136" t="s">
        <v>137</v>
      </c>
      <c r="F615" s="137" t="s">
        <v>1127</v>
      </c>
      <c r="I615" s="138"/>
      <c r="L615" s="31"/>
      <c r="M615" s="139"/>
      <c r="T615" s="52"/>
      <c r="AT615" s="16" t="s">
        <v>137</v>
      </c>
      <c r="AU615" s="16" t="s">
        <v>135</v>
      </c>
    </row>
    <row r="616" spans="2:65" s="1" customFormat="1" ht="16.5" customHeight="1">
      <c r="B616" s="31"/>
      <c r="C616" s="122" t="s">
        <v>1128</v>
      </c>
      <c r="D616" s="122" t="s">
        <v>130</v>
      </c>
      <c r="E616" s="123" t="s">
        <v>1129</v>
      </c>
      <c r="F616" s="124" t="s">
        <v>1130</v>
      </c>
      <c r="G616" s="125" t="s">
        <v>1059</v>
      </c>
      <c r="H616" s="126">
        <v>1</v>
      </c>
      <c r="I616" s="127"/>
      <c r="J616" s="128">
        <f>ROUND(I616*H616,2)</f>
        <v>0</v>
      </c>
      <c r="K616" s="129"/>
      <c r="L616" s="31"/>
      <c r="M616" s="130" t="s">
        <v>21</v>
      </c>
      <c r="N616" s="131" t="s">
        <v>46</v>
      </c>
      <c r="P616" s="132">
        <f>O616*H616</f>
        <v>0</v>
      </c>
      <c r="Q616" s="132">
        <v>0</v>
      </c>
      <c r="R616" s="132">
        <f>Q616*H616</f>
        <v>0</v>
      </c>
      <c r="S616" s="132">
        <v>0</v>
      </c>
      <c r="T616" s="133">
        <f>S616*H616</f>
        <v>0</v>
      </c>
      <c r="AR616" s="134" t="s">
        <v>1060</v>
      </c>
      <c r="AT616" s="134" t="s">
        <v>130</v>
      </c>
      <c r="AU616" s="134" t="s">
        <v>135</v>
      </c>
      <c r="AY616" s="16" t="s">
        <v>128</v>
      </c>
      <c r="BE616" s="135">
        <f>IF(N616="základní",J616,0)</f>
        <v>0</v>
      </c>
      <c r="BF616" s="135">
        <f>IF(N616="snížená",J616,0)</f>
        <v>0</v>
      </c>
      <c r="BG616" s="135">
        <f>IF(N616="zákl. přenesená",J616,0)</f>
        <v>0</v>
      </c>
      <c r="BH616" s="135">
        <f>IF(N616="sníž. přenesená",J616,0)</f>
        <v>0</v>
      </c>
      <c r="BI616" s="135">
        <f>IF(N616="nulová",J616,0)</f>
        <v>0</v>
      </c>
      <c r="BJ616" s="16" t="s">
        <v>135</v>
      </c>
      <c r="BK616" s="135">
        <f>ROUND(I616*H616,2)</f>
        <v>0</v>
      </c>
      <c r="BL616" s="16" t="s">
        <v>1060</v>
      </c>
      <c r="BM616" s="134" t="s">
        <v>1131</v>
      </c>
    </row>
    <row r="617" spans="2:65" s="1" customFormat="1" ht="11">
      <c r="B617" s="31"/>
      <c r="D617" s="136" t="s">
        <v>137</v>
      </c>
      <c r="F617" s="137" t="s">
        <v>1132</v>
      </c>
      <c r="I617" s="138"/>
      <c r="L617" s="31"/>
      <c r="M617" s="139"/>
      <c r="T617" s="52"/>
      <c r="AT617" s="16" t="s">
        <v>137</v>
      </c>
      <c r="AU617" s="16" t="s">
        <v>135</v>
      </c>
    </row>
    <row r="618" spans="2:65" s="1" customFormat="1" ht="16.5" customHeight="1">
      <c r="B618" s="31"/>
      <c r="C618" s="122" t="s">
        <v>1133</v>
      </c>
      <c r="D618" s="122" t="s">
        <v>130</v>
      </c>
      <c r="E618" s="123" t="s">
        <v>1134</v>
      </c>
      <c r="F618" s="124" t="s">
        <v>1135</v>
      </c>
      <c r="G618" s="125" t="s">
        <v>1059</v>
      </c>
      <c r="H618" s="126">
        <v>1</v>
      </c>
      <c r="I618" s="127"/>
      <c r="J618" s="128">
        <f>ROUND(I618*H618,2)</f>
        <v>0</v>
      </c>
      <c r="K618" s="129"/>
      <c r="L618" s="31"/>
      <c r="M618" s="130" t="s">
        <v>21</v>
      </c>
      <c r="N618" s="131" t="s">
        <v>46</v>
      </c>
      <c r="P618" s="132">
        <f>O618*H618</f>
        <v>0</v>
      </c>
      <c r="Q618" s="132">
        <v>0</v>
      </c>
      <c r="R618" s="132">
        <f>Q618*H618</f>
        <v>0</v>
      </c>
      <c r="S618" s="132">
        <v>0</v>
      </c>
      <c r="T618" s="133">
        <f>S618*H618</f>
        <v>0</v>
      </c>
      <c r="AR618" s="134" t="s">
        <v>1060</v>
      </c>
      <c r="AT618" s="134" t="s">
        <v>130</v>
      </c>
      <c r="AU618" s="134" t="s">
        <v>135</v>
      </c>
      <c r="AY618" s="16" t="s">
        <v>128</v>
      </c>
      <c r="BE618" s="135">
        <f>IF(N618="základní",J618,0)</f>
        <v>0</v>
      </c>
      <c r="BF618" s="135">
        <f>IF(N618="snížená",J618,0)</f>
        <v>0</v>
      </c>
      <c r="BG618" s="135">
        <f>IF(N618="zákl. přenesená",J618,0)</f>
        <v>0</v>
      </c>
      <c r="BH618" s="135">
        <f>IF(N618="sníž. přenesená",J618,0)</f>
        <v>0</v>
      </c>
      <c r="BI618" s="135">
        <f>IF(N618="nulová",J618,0)</f>
        <v>0</v>
      </c>
      <c r="BJ618" s="16" t="s">
        <v>135</v>
      </c>
      <c r="BK618" s="135">
        <f>ROUND(I618*H618,2)</f>
        <v>0</v>
      </c>
      <c r="BL618" s="16" t="s">
        <v>1060</v>
      </c>
      <c r="BM618" s="134" t="s">
        <v>1136</v>
      </c>
    </row>
    <row r="619" spans="2:65" s="1" customFormat="1" ht="11">
      <c r="B619" s="31"/>
      <c r="D619" s="136" t="s">
        <v>137</v>
      </c>
      <c r="F619" s="137" t="s">
        <v>1137</v>
      </c>
      <c r="I619" s="138"/>
      <c r="L619" s="31"/>
      <c r="M619" s="139"/>
      <c r="T619" s="52"/>
      <c r="AT619" s="16" t="s">
        <v>137</v>
      </c>
      <c r="AU619" s="16" t="s">
        <v>135</v>
      </c>
    </row>
    <row r="620" spans="2:65" s="11" customFormat="1" ht="22.75" customHeight="1">
      <c r="B620" s="110"/>
      <c r="D620" s="111" t="s">
        <v>73</v>
      </c>
      <c r="E620" s="120" t="s">
        <v>1138</v>
      </c>
      <c r="F620" s="120" t="s">
        <v>1139</v>
      </c>
      <c r="I620" s="113"/>
      <c r="J620" s="121">
        <f>BK620</f>
        <v>0</v>
      </c>
      <c r="L620" s="110"/>
      <c r="M620" s="115"/>
      <c r="P620" s="116">
        <f>SUM(P621:P622)</f>
        <v>0</v>
      </c>
      <c r="R620" s="116">
        <f>SUM(R621:R622)</f>
        <v>0</v>
      </c>
      <c r="T620" s="117">
        <f>SUM(T621:T622)</f>
        <v>0</v>
      </c>
      <c r="AR620" s="111" t="s">
        <v>159</v>
      </c>
      <c r="AT620" s="118" t="s">
        <v>73</v>
      </c>
      <c r="AU620" s="118" t="s">
        <v>79</v>
      </c>
      <c r="AY620" s="111" t="s">
        <v>128</v>
      </c>
      <c r="BK620" s="119">
        <f>SUM(BK621:BK622)</f>
        <v>0</v>
      </c>
    </row>
    <row r="621" spans="2:65" s="1" customFormat="1" ht="16.5" customHeight="1">
      <c r="B621" s="31"/>
      <c r="C621" s="122" t="s">
        <v>1140</v>
      </c>
      <c r="D621" s="122" t="s">
        <v>130</v>
      </c>
      <c r="E621" s="123" t="s">
        <v>1141</v>
      </c>
      <c r="F621" s="124" t="s">
        <v>1142</v>
      </c>
      <c r="G621" s="125" t="s">
        <v>1059</v>
      </c>
      <c r="H621" s="126">
        <v>1</v>
      </c>
      <c r="I621" s="127"/>
      <c r="J621" s="128">
        <f>ROUND(I621*H621,2)</f>
        <v>0</v>
      </c>
      <c r="K621" s="129"/>
      <c r="L621" s="31"/>
      <c r="M621" s="130" t="s">
        <v>21</v>
      </c>
      <c r="N621" s="131" t="s">
        <v>46</v>
      </c>
      <c r="P621" s="132">
        <f>O621*H621</f>
        <v>0</v>
      </c>
      <c r="Q621" s="132">
        <v>0</v>
      </c>
      <c r="R621" s="132">
        <f>Q621*H621</f>
        <v>0</v>
      </c>
      <c r="S621" s="132">
        <v>0</v>
      </c>
      <c r="T621" s="133">
        <f>S621*H621</f>
        <v>0</v>
      </c>
      <c r="AR621" s="134" t="s">
        <v>1060</v>
      </c>
      <c r="AT621" s="134" t="s">
        <v>130</v>
      </c>
      <c r="AU621" s="134" t="s">
        <v>135</v>
      </c>
      <c r="AY621" s="16" t="s">
        <v>128</v>
      </c>
      <c r="BE621" s="135">
        <f>IF(N621="základní",J621,0)</f>
        <v>0</v>
      </c>
      <c r="BF621" s="135">
        <f>IF(N621="snížená",J621,0)</f>
        <v>0</v>
      </c>
      <c r="BG621" s="135">
        <f>IF(N621="zákl. přenesená",J621,0)</f>
        <v>0</v>
      </c>
      <c r="BH621" s="135">
        <f>IF(N621="sníž. přenesená",J621,0)</f>
        <v>0</v>
      </c>
      <c r="BI621" s="135">
        <f>IF(N621="nulová",J621,0)</f>
        <v>0</v>
      </c>
      <c r="BJ621" s="16" t="s">
        <v>135</v>
      </c>
      <c r="BK621" s="135">
        <f>ROUND(I621*H621,2)</f>
        <v>0</v>
      </c>
      <c r="BL621" s="16" t="s">
        <v>1060</v>
      </c>
      <c r="BM621" s="134" t="s">
        <v>1143</v>
      </c>
    </row>
    <row r="622" spans="2:65" s="1" customFormat="1" ht="11">
      <c r="B622" s="31"/>
      <c r="D622" s="136" t="s">
        <v>137</v>
      </c>
      <c r="F622" s="137" t="s">
        <v>1144</v>
      </c>
      <c r="I622" s="138"/>
      <c r="L622" s="31"/>
      <c r="M622" s="139"/>
      <c r="T622" s="52"/>
      <c r="AT622" s="16" t="s">
        <v>137</v>
      </c>
      <c r="AU622" s="16" t="s">
        <v>135</v>
      </c>
    </row>
    <row r="623" spans="2:65" s="11" customFormat="1" ht="22.75" customHeight="1">
      <c r="B623" s="110"/>
      <c r="D623" s="111" t="s">
        <v>73</v>
      </c>
      <c r="E623" s="120" t="s">
        <v>1145</v>
      </c>
      <c r="F623" s="120" t="s">
        <v>1146</v>
      </c>
      <c r="I623" s="113"/>
      <c r="J623" s="121">
        <f>BK623</f>
        <v>0</v>
      </c>
      <c r="L623" s="110"/>
      <c r="M623" s="115"/>
      <c r="P623" s="116">
        <f>SUM(P624:P625)</f>
        <v>0</v>
      </c>
      <c r="R623" s="116">
        <f>SUM(R624:R625)</f>
        <v>0</v>
      </c>
      <c r="T623" s="117">
        <f>SUM(T624:T625)</f>
        <v>0</v>
      </c>
      <c r="AR623" s="111" t="s">
        <v>159</v>
      </c>
      <c r="AT623" s="118" t="s">
        <v>73</v>
      </c>
      <c r="AU623" s="118" t="s">
        <v>79</v>
      </c>
      <c r="AY623" s="111" t="s">
        <v>128</v>
      </c>
      <c r="BK623" s="119">
        <f>SUM(BK624:BK625)</f>
        <v>0</v>
      </c>
    </row>
    <row r="624" spans="2:65" s="1" customFormat="1" ht="16.5" customHeight="1">
      <c r="B624" s="31"/>
      <c r="C624" s="122" t="s">
        <v>1147</v>
      </c>
      <c r="D624" s="122" t="s">
        <v>130</v>
      </c>
      <c r="E624" s="123" t="s">
        <v>1148</v>
      </c>
      <c r="F624" s="124" t="s">
        <v>1149</v>
      </c>
      <c r="G624" s="125" t="s">
        <v>1059</v>
      </c>
      <c r="H624" s="126">
        <v>1</v>
      </c>
      <c r="I624" s="127"/>
      <c r="J624" s="128">
        <f>ROUND(I624*H624,2)</f>
        <v>0</v>
      </c>
      <c r="K624" s="129"/>
      <c r="L624" s="31"/>
      <c r="M624" s="130" t="s">
        <v>21</v>
      </c>
      <c r="N624" s="131" t="s">
        <v>46</v>
      </c>
      <c r="P624" s="132">
        <f>O624*H624</f>
        <v>0</v>
      </c>
      <c r="Q624" s="132">
        <v>0</v>
      </c>
      <c r="R624" s="132">
        <f>Q624*H624</f>
        <v>0</v>
      </c>
      <c r="S624" s="132">
        <v>0</v>
      </c>
      <c r="T624" s="133">
        <f>S624*H624</f>
        <v>0</v>
      </c>
      <c r="AR624" s="134" t="s">
        <v>1060</v>
      </c>
      <c r="AT624" s="134" t="s">
        <v>130</v>
      </c>
      <c r="AU624" s="134" t="s">
        <v>135</v>
      </c>
      <c r="AY624" s="16" t="s">
        <v>128</v>
      </c>
      <c r="BE624" s="135">
        <f>IF(N624="základní",J624,0)</f>
        <v>0</v>
      </c>
      <c r="BF624" s="135">
        <f>IF(N624="snížená",J624,0)</f>
        <v>0</v>
      </c>
      <c r="BG624" s="135">
        <f>IF(N624="zákl. přenesená",J624,0)</f>
        <v>0</v>
      </c>
      <c r="BH624" s="135">
        <f>IF(N624="sníž. přenesená",J624,0)</f>
        <v>0</v>
      </c>
      <c r="BI624" s="135">
        <f>IF(N624="nulová",J624,0)</f>
        <v>0</v>
      </c>
      <c r="BJ624" s="16" t="s">
        <v>135</v>
      </c>
      <c r="BK624" s="135">
        <f>ROUND(I624*H624,2)</f>
        <v>0</v>
      </c>
      <c r="BL624" s="16" t="s">
        <v>1060</v>
      </c>
      <c r="BM624" s="134" t="s">
        <v>1150</v>
      </c>
    </row>
    <row r="625" spans="2:47" s="1" customFormat="1" ht="11">
      <c r="B625" s="31"/>
      <c r="D625" s="136" t="s">
        <v>137</v>
      </c>
      <c r="F625" s="137" t="s">
        <v>1151</v>
      </c>
      <c r="I625" s="138"/>
      <c r="L625" s="31"/>
      <c r="M625" s="168"/>
      <c r="N625" s="169"/>
      <c r="O625" s="169"/>
      <c r="P625" s="169"/>
      <c r="Q625" s="169"/>
      <c r="R625" s="169"/>
      <c r="S625" s="169"/>
      <c r="T625" s="170"/>
      <c r="AT625" s="16" t="s">
        <v>137</v>
      </c>
      <c r="AU625" s="16" t="s">
        <v>135</v>
      </c>
    </row>
    <row r="626" spans="2:47" s="1" customFormat="1" ht="7" customHeight="1">
      <c r="B626" s="40"/>
      <c r="C626" s="41"/>
      <c r="D626" s="41"/>
      <c r="E626" s="41"/>
      <c r="F626" s="41"/>
      <c r="G626" s="41"/>
      <c r="H626" s="41"/>
      <c r="I626" s="41"/>
      <c r="J626" s="41"/>
      <c r="K626" s="41"/>
      <c r="L626" s="31"/>
    </row>
  </sheetData>
  <sheetProtection algorithmName="SHA-512" hashValue="1n1wvZNif/WUN3AnI6rD2I/kZ4HS0g2U0v1+AsMLq9nOuPk2SXGSzih5Gk4/yQwjrPQsmmqGx9F9x1r5yHhZQA==" saltValue="Ht316jYiVcM0v+h+DxPkFiDWSpcDEVQwWUKA9YlgWk1YPIwoDNqLey3XuhpaTag0ot6f0mjfmqVZnwGw1yrD/g==" spinCount="100000" sheet="1" objects="1" scenarios="1" formatColumns="0" formatRows="0" autoFilter="0"/>
  <autoFilter ref="C99:K625" xr:uid="{00000000-0009-0000-0000-000001000000}"/>
  <mergeCells count="6">
    <mergeCell ref="L2:V2"/>
    <mergeCell ref="E7:H7"/>
    <mergeCell ref="E16:H16"/>
    <mergeCell ref="E25:H25"/>
    <mergeCell ref="E46:H46"/>
    <mergeCell ref="E92:H92"/>
  </mergeCells>
  <hyperlinks>
    <hyperlink ref="F104" r:id="rId1" xr:uid="{00000000-0004-0000-0100-000000000000}"/>
    <hyperlink ref="F110" r:id="rId2" xr:uid="{00000000-0004-0000-0100-000001000000}"/>
    <hyperlink ref="F114" r:id="rId3" xr:uid="{00000000-0004-0000-0100-000002000000}"/>
    <hyperlink ref="F117" r:id="rId4" xr:uid="{00000000-0004-0000-0100-000003000000}"/>
    <hyperlink ref="F119" r:id="rId5" xr:uid="{00000000-0004-0000-0100-000004000000}"/>
    <hyperlink ref="F123" r:id="rId6" xr:uid="{00000000-0004-0000-0100-000005000000}"/>
    <hyperlink ref="F125" r:id="rId7" xr:uid="{00000000-0004-0000-0100-000006000000}"/>
    <hyperlink ref="F129" r:id="rId8" xr:uid="{00000000-0004-0000-0100-000007000000}"/>
    <hyperlink ref="F136" r:id="rId9" xr:uid="{00000000-0004-0000-0100-000008000000}"/>
    <hyperlink ref="F145" r:id="rId10" xr:uid="{00000000-0004-0000-0100-000009000000}"/>
    <hyperlink ref="F150" r:id="rId11" xr:uid="{00000000-0004-0000-0100-00000A000000}"/>
    <hyperlink ref="F152" r:id="rId12" xr:uid="{00000000-0004-0000-0100-00000B000000}"/>
    <hyperlink ref="F154" r:id="rId13" xr:uid="{00000000-0004-0000-0100-00000C000000}"/>
    <hyperlink ref="F156" r:id="rId14" xr:uid="{00000000-0004-0000-0100-00000D000000}"/>
    <hyperlink ref="F160" r:id="rId15" xr:uid="{00000000-0004-0000-0100-00000E000000}"/>
    <hyperlink ref="F163" r:id="rId16" xr:uid="{00000000-0004-0000-0100-00000F000000}"/>
    <hyperlink ref="F166" r:id="rId17" xr:uid="{00000000-0004-0000-0100-000010000000}"/>
    <hyperlink ref="F170" r:id="rId18" xr:uid="{00000000-0004-0000-0100-000011000000}"/>
    <hyperlink ref="F172" r:id="rId19" xr:uid="{00000000-0004-0000-0100-000012000000}"/>
    <hyperlink ref="F179" r:id="rId20" xr:uid="{00000000-0004-0000-0100-000013000000}"/>
    <hyperlink ref="F184" r:id="rId21" xr:uid="{00000000-0004-0000-0100-000014000000}"/>
    <hyperlink ref="F189" r:id="rId22" xr:uid="{00000000-0004-0000-0100-000015000000}"/>
    <hyperlink ref="F191" r:id="rId23" xr:uid="{00000000-0004-0000-0100-000016000000}"/>
    <hyperlink ref="F194" r:id="rId24" xr:uid="{00000000-0004-0000-0100-000017000000}"/>
    <hyperlink ref="F198" r:id="rId25" xr:uid="{00000000-0004-0000-0100-000018000000}"/>
    <hyperlink ref="F202" r:id="rId26" xr:uid="{00000000-0004-0000-0100-000019000000}"/>
    <hyperlink ref="F209" r:id="rId27" xr:uid="{00000000-0004-0000-0100-00001A000000}"/>
    <hyperlink ref="F215" r:id="rId28" xr:uid="{00000000-0004-0000-0100-00001B000000}"/>
    <hyperlink ref="F222" r:id="rId29" xr:uid="{00000000-0004-0000-0100-00001C000000}"/>
    <hyperlink ref="F229" r:id="rId30" xr:uid="{00000000-0004-0000-0100-00001D000000}"/>
    <hyperlink ref="F234" r:id="rId31" xr:uid="{00000000-0004-0000-0100-00001E000000}"/>
    <hyperlink ref="F240" r:id="rId32" xr:uid="{00000000-0004-0000-0100-00001F000000}"/>
    <hyperlink ref="F247" r:id="rId33" xr:uid="{00000000-0004-0000-0100-000020000000}"/>
    <hyperlink ref="F253" r:id="rId34" xr:uid="{00000000-0004-0000-0100-000021000000}"/>
    <hyperlink ref="F257" r:id="rId35" xr:uid="{00000000-0004-0000-0100-000022000000}"/>
    <hyperlink ref="F263" r:id="rId36" xr:uid="{00000000-0004-0000-0100-000023000000}"/>
    <hyperlink ref="F269" r:id="rId37" xr:uid="{00000000-0004-0000-0100-000024000000}"/>
    <hyperlink ref="F276" r:id="rId38" xr:uid="{00000000-0004-0000-0100-000025000000}"/>
    <hyperlink ref="F278" r:id="rId39" xr:uid="{00000000-0004-0000-0100-000026000000}"/>
    <hyperlink ref="F280" r:id="rId40" xr:uid="{00000000-0004-0000-0100-000027000000}"/>
    <hyperlink ref="F282" r:id="rId41" xr:uid="{00000000-0004-0000-0100-000028000000}"/>
    <hyperlink ref="F286" r:id="rId42" xr:uid="{00000000-0004-0000-0100-000029000000}"/>
    <hyperlink ref="F292" r:id="rId43" xr:uid="{00000000-0004-0000-0100-00002A000000}"/>
    <hyperlink ref="F296" r:id="rId44" xr:uid="{00000000-0004-0000-0100-00002B000000}"/>
    <hyperlink ref="F300" r:id="rId45" xr:uid="{00000000-0004-0000-0100-00002C000000}"/>
    <hyperlink ref="F305" r:id="rId46" xr:uid="{00000000-0004-0000-0100-00002D000000}"/>
    <hyperlink ref="F309" r:id="rId47" xr:uid="{00000000-0004-0000-0100-00002E000000}"/>
    <hyperlink ref="F312" r:id="rId48" xr:uid="{00000000-0004-0000-0100-00002F000000}"/>
    <hyperlink ref="F314" r:id="rId49" xr:uid="{00000000-0004-0000-0100-000030000000}"/>
    <hyperlink ref="F316" r:id="rId50" xr:uid="{00000000-0004-0000-0100-000031000000}"/>
    <hyperlink ref="F318" r:id="rId51" xr:uid="{00000000-0004-0000-0100-000032000000}"/>
    <hyperlink ref="F321" r:id="rId52" xr:uid="{00000000-0004-0000-0100-000033000000}"/>
    <hyperlink ref="F323" r:id="rId53" xr:uid="{00000000-0004-0000-0100-000034000000}"/>
    <hyperlink ref="F325" r:id="rId54" xr:uid="{00000000-0004-0000-0100-000035000000}"/>
    <hyperlink ref="F330" r:id="rId55" xr:uid="{00000000-0004-0000-0100-000036000000}"/>
    <hyperlink ref="F335" r:id="rId56" xr:uid="{00000000-0004-0000-0100-000037000000}"/>
    <hyperlink ref="F339" r:id="rId57" xr:uid="{00000000-0004-0000-0100-000038000000}"/>
    <hyperlink ref="F343" r:id="rId58" xr:uid="{00000000-0004-0000-0100-000039000000}"/>
    <hyperlink ref="F347" r:id="rId59" xr:uid="{00000000-0004-0000-0100-00003A000000}"/>
    <hyperlink ref="F351" r:id="rId60" xr:uid="{00000000-0004-0000-0100-00003B000000}"/>
    <hyperlink ref="F355" r:id="rId61" xr:uid="{00000000-0004-0000-0100-00003C000000}"/>
    <hyperlink ref="F358" r:id="rId62" xr:uid="{00000000-0004-0000-0100-00003D000000}"/>
    <hyperlink ref="F360" r:id="rId63" xr:uid="{00000000-0004-0000-0100-00003E000000}"/>
    <hyperlink ref="F363" r:id="rId64" xr:uid="{00000000-0004-0000-0100-00003F000000}"/>
    <hyperlink ref="F366" r:id="rId65" xr:uid="{00000000-0004-0000-0100-000040000000}"/>
    <hyperlink ref="F368" r:id="rId66" xr:uid="{00000000-0004-0000-0100-000041000000}"/>
    <hyperlink ref="F370" r:id="rId67" xr:uid="{00000000-0004-0000-0100-000042000000}"/>
    <hyperlink ref="F373" r:id="rId68" xr:uid="{00000000-0004-0000-0100-000043000000}"/>
    <hyperlink ref="F375" r:id="rId69" xr:uid="{00000000-0004-0000-0100-000044000000}"/>
    <hyperlink ref="F377" r:id="rId70" xr:uid="{00000000-0004-0000-0100-000045000000}"/>
    <hyperlink ref="F380" r:id="rId71" xr:uid="{00000000-0004-0000-0100-000046000000}"/>
    <hyperlink ref="F383" r:id="rId72" xr:uid="{00000000-0004-0000-0100-000047000000}"/>
    <hyperlink ref="F387" r:id="rId73" xr:uid="{00000000-0004-0000-0100-000048000000}"/>
    <hyperlink ref="F392" r:id="rId74" xr:uid="{00000000-0004-0000-0100-000049000000}"/>
    <hyperlink ref="F395" r:id="rId75" xr:uid="{00000000-0004-0000-0100-00004A000000}"/>
    <hyperlink ref="F397" r:id="rId76" xr:uid="{00000000-0004-0000-0100-00004B000000}"/>
    <hyperlink ref="F399" r:id="rId77" xr:uid="{00000000-0004-0000-0100-00004C000000}"/>
    <hyperlink ref="F403" r:id="rId78" xr:uid="{00000000-0004-0000-0100-00004D000000}"/>
    <hyperlink ref="F406" r:id="rId79" xr:uid="{00000000-0004-0000-0100-00004E000000}"/>
    <hyperlink ref="F412" r:id="rId80" xr:uid="{00000000-0004-0000-0100-00004F000000}"/>
    <hyperlink ref="F414" r:id="rId81" xr:uid="{00000000-0004-0000-0100-000050000000}"/>
    <hyperlink ref="F418" r:id="rId82" xr:uid="{00000000-0004-0000-0100-000051000000}"/>
    <hyperlink ref="F420" r:id="rId83" xr:uid="{00000000-0004-0000-0100-000052000000}"/>
    <hyperlink ref="F423" r:id="rId84" xr:uid="{00000000-0004-0000-0100-000053000000}"/>
    <hyperlink ref="F427" r:id="rId85" xr:uid="{00000000-0004-0000-0100-000054000000}"/>
    <hyperlink ref="F432" r:id="rId86" xr:uid="{00000000-0004-0000-0100-000055000000}"/>
    <hyperlink ref="F434" r:id="rId87" xr:uid="{00000000-0004-0000-0100-000056000000}"/>
    <hyperlink ref="F438" r:id="rId88" xr:uid="{00000000-0004-0000-0100-000057000000}"/>
    <hyperlink ref="F440" r:id="rId89" xr:uid="{00000000-0004-0000-0100-000058000000}"/>
    <hyperlink ref="F442" r:id="rId90" xr:uid="{00000000-0004-0000-0100-000059000000}"/>
    <hyperlink ref="F445" r:id="rId91" xr:uid="{00000000-0004-0000-0100-00005A000000}"/>
    <hyperlink ref="F448" r:id="rId92" xr:uid="{00000000-0004-0000-0100-00005B000000}"/>
    <hyperlink ref="F450" r:id="rId93" xr:uid="{00000000-0004-0000-0100-00005C000000}"/>
    <hyperlink ref="F452" r:id="rId94" xr:uid="{00000000-0004-0000-0100-00005D000000}"/>
    <hyperlink ref="F454" r:id="rId95" xr:uid="{00000000-0004-0000-0100-00005E000000}"/>
    <hyperlink ref="F456" r:id="rId96" xr:uid="{00000000-0004-0000-0100-00005F000000}"/>
    <hyperlink ref="F458" r:id="rId97" xr:uid="{00000000-0004-0000-0100-000060000000}"/>
    <hyperlink ref="F460" r:id="rId98" xr:uid="{00000000-0004-0000-0100-000061000000}"/>
    <hyperlink ref="F462" r:id="rId99" xr:uid="{00000000-0004-0000-0100-000062000000}"/>
    <hyperlink ref="F465" r:id="rId100" xr:uid="{00000000-0004-0000-0100-000063000000}"/>
    <hyperlink ref="F469" r:id="rId101" xr:uid="{00000000-0004-0000-0100-000064000000}"/>
    <hyperlink ref="F473" r:id="rId102" xr:uid="{00000000-0004-0000-0100-000065000000}"/>
    <hyperlink ref="F476" r:id="rId103" xr:uid="{00000000-0004-0000-0100-000066000000}"/>
    <hyperlink ref="F478" r:id="rId104" xr:uid="{00000000-0004-0000-0100-000067000000}"/>
    <hyperlink ref="F480" r:id="rId105" xr:uid="{00000000-0004-0000-0100-000068000000}"/>
    <hyperlink ref="F484" r:id="rId106" xr:uid="{00000000-0004-0000-0100-000069000000}"/>
    <hyperlink ref="F487" r:id="rId107" xr:uid="{00000000-0004-0000-0100-00006A000000}"/>
    <hyperlink ref="F490" r:id="rId108" xr:uid="{00000000-0004-0000-0100-00006B000000}"/>
    <hyperlink ref="F493" r:id="rId109" xr:uid="{00000000-0004-0000-0100-00006C000000}"/>
    <hyperlink ref="F498" r:id="rId110" xr:uid="{00000000-0004-0000-0100-00006D000000}"/>
    <hyperlink ref="F501" r:id="rId111" xr:uid="{00000000-0004-0000-0100-00006E000000}"/>
    <hyperlink ref="F503" r:id="rId112" xr:uid="{00000000-0004-0000-0100-00006F000000}"/>
    <hyperlink ref="F505" r:id="rId113" xr:uid="{00000000-0004-0000-0100-000070000000}"/>
    <hyperlink ref="F507" r:id="rId114" xr:uid="{00000000-0004-0000-0100-000071000000}"/>
    <hyperlink ref="F511" r:id="rId115" xr:uid="{00000000-0004-0000-0100-000072000000}"/>
    <hyperlink ref="F515" r:id="rId116" xr:uid="{00000000-0004-0000-0100-000073000000}"/>
    <hyperlink ref="F521" r:id="rId117" xr:uid="{00000000-0004-0000-0100-000074000000}"/>
    <hyperlink ref="F523" r:id="rId118" xr:uid="{00000000-0004-0000-0100-000075000000}"/>
    <hyperlink ref="F527" r:id="rId119" xr:uid="{00000000-0004-0000-0100-000076000000}"/>
    <hyperlink ref="F529" r:id="rId120" xr:uid="{00000000-0004-0000-0100-000077000000}"/>
    <hyperlink ref="F531" r:id="rId121" xr:uid="{00000000-0004-0000-0100-000078000000}"/>
    <hyperlink ref="F533" r:id="rId122" xr:uid="{00000000-0004-0000-0100-000079000000}"/>
    <hyperlink ref="F536" r:id="rId123" xr:uid="{00000000-0004-0000-0100-00007A000000}"/>
    <hyperlink ref="F540" r:id="rId124" xr:uid="{00000000-0004-0000-0100-00007B000000}"/>
    <hyperlink ref="F544" r:id="rId125" xr:uid="{00000000-0004-0000-0100-00007C000000}"/>
    <hyperlink ref="F547" r:id="rId126" xr:uid="{00000000-0004-0000-0100-00007D000000}"/>
    <hyperlink ref="F552" r:id="rId127" xr:uid="{00000000-0004-0000-0100-00007E000000}"/>
    <hyperlink ref="F557" r:id="rId128" xr:uid="{00000000-0004-0000-0100-00007F000000}"/>
    <hyperlink ref="F562" r:id="rId129" xr:uid="{00000000-0004-0000-0100-000080000000}"/>
    <hyperlink ref="F567" r:id="rId130" xr:uid="{00000000-0004-0000-0100-000081000000}"/>
    <hyperlink ref="F570" r:id="rId131" xr:uid="{00000000-0004-0000-0100-000082000000}"/>
    <hyperlink ref="F577" r:id="rId132" xr:uid="{00000000-0004-0000-0100-000083000000}"/>
    <hyperlink ref="F580" r:id="rId133" xr:uid="{00000000-0004-0000-0100-000084000000}"/>
    <hyperlink ref="F583" r:id="rId134" xr:uid="{00000000-0004-0000-0100-000085000000}"/>
    <hyperlink ref="F588" r:id="rId135" xr:uid="{00000000-0004-0000-0100-000086000000}"/>
    <hyperlink ref="F590" r:id="rId136" xr:uid="{00000000-0004-0000-0100-000087000000}"/>
    <hyperlink ref="F593" r:id="rId137" xr:uid="{00000000-0004-0000-0100-000088000000}"/>
    <hyperlink ref="F595" r:id="rId138" xr:uid="{00000000-0004-0000-0100-000089000000}"/>
    <hyperlink ref="F597" r:id="rId139" xr:uid="{00000000-0004-0000-0100-00008A000000}"/>
    <hyperlink ref="F600" r:id="rId140" xr:uid="{00000000-0004-0000-0100-00008B000000}"/>
    <hyperlink ref="F602" r:id="rId141" xr:uid="{00000000-0004-0000-0100-00008C000000}"/>
    <hyperlink ref="F604" r:id="rId142" xr:uid="{00000000-0004-0000-0100-00008D000000}"/>
    <hyperlink ref="F606" r:id="rId143" xr:uid="{00000000-0004-0000-0100-00008E000000}"/>
    <hyperlink ref="F608" r:id="rId144" xr:uid="{00000000-0004-0000-0100-00008F000000}"/>
    <hyperlink ref="F610" r:id="rId145" xr:uid="{00000000-0004-0000-0100-000090000000}"/>
    <hyperlink ref="F613" r:id="rId146" xr:uid="{00000000-0004-0000-0100-000091000000}"/>
    <hyperlink ref="F615" r:id="rId147" xr:uid="{00000000-0004-0000-0100-000092000000}"/>
    <hyperlink ref="F617" r:id="rId148" xr:uid="{00000000-0004-0000-0100-000093000000}"/>
    <hyperlink ref="F619" r:id="rId149" xr:uid="{00000000-0004-0000-0100-000094000000}"/>
    <hyperlink ref="F622" r:id="rId150" xr:uid="{00000000-0004-0000-0100-000095000000}"/>
    <hyperlink ref="F625" r:id="rId151" xr:uid="{00000000-0004-0000-0100-000096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5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8"/>
  <sheetViews>
    <sheetView showGridLines="0" zoomScale="110" zoomScaleNormal="110" workbookViewId="0"/>
  </sheetViews>
  <sheetFormatPr baseColWidth="10" defaultRowHeight="16"/>
  <cols>
    <col min="1" max="1" width="8.25" style="171" customWidth="1"/>
    <col min="2" max="2" width="1.75" style="171" customWidth="1"/>
    <col min="3" max="4" width="5" style="171" customWidth="1"/>
    <col min="5" max="5" width="11.75" style="171" customWidth="1"/>
    <col min="6" max="6" width="9.25" style="171" customWidth="1"/>
    <col min="7" max="7" width="5" style="171" customWidth="1"/>
    <col min="8" max="8" width="77.75" style="171" customWidth="1"/>
    <col min="9" max="10" width="20" style="171" customWidth="1"/>
    <col min="11" max="11" width="1.75" style="171" customWidth="1"/>
  </cols>
  <sheetData>
    <row r="1" spans="2:11" customFormat="1" ht="37.5" customHeight="1"/>
    <row r="2" spans="2:11" customFormat="1" ht="7.5" customHeight="1">
      <c r="B2" s="172"/>
      <c r="C2" s="173"/>
      <c r="D2" s="173"/>
      <c r="E2" s="173"/>
      <c r="F2" s="173"/>
      <c r="G2" s="173"/>
      <c r="H2" s="173"/>
      <c r="I2" s="173"/>
      <c r="J2" s="173"/>
      <c r="K2" s="174"/>
    </row>
    <row r="3" spans="2:11" s="14" customFormat="1" ht="45" customHeight="1">
      <c r="B3" s="175"/>
      <c r="C3" s="290" t="s">
        <v>1152</v>
      </c>
      <c r="D3" s="290"/>
      <c r="E3" s="290"/>
      <c r="F3" s="290"/>
      <c r="G3" s="290"/>
      <c r="H3" s="290"/>
      <c r="I3" s="290"/>
      <c r="J3" s="290"/>
      <c r="K3" s="176"/>
    </row>
    <row r="4" spans="2:11" customFormat="1" ht="25.5" customHeight="1">
      <c r="B4" s="177"/>
      <c r="C4" s="295" t="s">
        <v>1153</v>
      </c>
      <c r="D4" s="295"/>
      <c r="E4" s="295"/>
      <c r="F4" s="295"/>
      <c r="G4" s="295"/>
      <c r="H4" s="295"/>
      <c r="I4" s="295"/>
      <c r="J4" s="295"/>
      <c r="K4" s="178"/>
    </row>
    <row r="5" spans="2:11" customFormat="1" ht="5.25" customHeight="1">
      <c r="B5" s="177"/>
      <c r="C5" s="179"/>
      <c r="D5" s="179"/>
      <c r="E5" s="179"/>
      <c r="F5" s="179"/>
      <c r="G5" s="179"/>
      <c r="H5" s="179"/>
      <c r="I5" s="179"/>
      <c r="J5" s="179"/>
      <c r="K5" s="178"/>
    </row>
    <row r="6" spans="2:11" customFormat="1" ht="15" customHeight="1">
      <c r="B6" s="177"/>
      <c r="C6" s="294" t="s">
        <v>1154</v>
      </c>
      <c r="D6" s="294"/>
      <c r="E6" s="294"/>
      <c r="F6" s="294"/>
      <c r="G6" s="294"/>
      <c r="H6" s="294"/>
      <c r="I6" s="294"/>
      <c r="J6" s="294"/>
      <c r="K6" s="178"/>
    </row>
    <row r="7" spans="2:11" customFormat="1" ht="15" customHeight="1">
      <c r="B7" s="181"/>
      <c r="C7" s="294" t="s">
        <v>1155</v>
      </c>
      <c r="D7" s="294"/>
      <c r="E7" s="294"/>
      <c r="F7" s="294"/>
      <c r="G7" s="294"/>
      <c r="H7" s="294"/>
      <c r="I7" s="294"/>
      <c r="J7" s="294"/>
      <c r="K7" s="178"/>
    </row>
    <row r="8" spans="2:11" customFormat="1" ht="12.75" customHeight="1">
      <c r="B8" s="181"/>
      <c r="C8" s="180"/>
      <c r="D8" s="180"/>
      <c r="E8" s="180"/>
      <c r="F8" s="180"/>
      <c r="G8" s="180"/>
      <c r="H8" s="180"/>
      <c r="I8" s="180"/>
      <c r="J8" s="180"/>
      <c r="K8" s="178"/>
    </row>
    <row r="9" spans="2:11" customFormat="1" ht="15" customHeight="1">
      <c r="B9" s="181"/>
      <c r="C9" s="294" t="s">
        <v>1156</v>
      </c>
      <c r="D9" s="294"/>
      <c r="E9" s="294"/>
      <c r="F9" s="294"/>
      <c r="G9" s="294"/>
      <c r="H9" s="294"/>
      <c r="I9" s="294"/>
      <c r="J9" s="294"/>
      <c r="K9" s="178"/>
    </row>
    <row r="10" spans="2:11" customFormat="1" ht="15" customHeight="1">
      <c r="B10" s="181"/>
      <c r="C10" s="180"/>
      <c r="D10" s="294" t="s">
        <v>1157</v>
      </c>
      <c r="E10" s="294"/>
      <c r="F10" s="294"/>
      <c r="G10" s="294"/>
      <c r="H10" s="294"/>
      <c r="I10" s="294"/>
      <c r="J10" s="294"/>
      <c r="K10" s="178"/>
    </row>
    <row r="11" spans="2:11" customFormat="1" ht="15" customHeight="1">
      <c r="B11" s="181"/>
      <c r="C11" s="182"/>
      <c r="D11" s="294" t="s">
        <v>1158</v>
      </c>
      <c r="E11" s="294"/>
      <c r="F11" s="294"/>
      <c r="G11" s="294"/>
      <c r="H11" s="294"/>
      <c r="I11" s="294"/>
      <c r="J11" s="294"/>
      <c r="K11" s="178"/>
    </row>
    <row r="12" spans="2:11" customFormat="1" ht="15" customHeight="1">
      <c r="B12" s="181"/>
      <c r="C12" s="182"/>
      <c r="D12" s="180"/>
      <c r="E12" s="180"/>
      <c r="F12" s="180"/>
      <c r="G12" s="180"/>
      <c r="H12" s="180"/>
      <c r="I12" s="180"/>
      <c r="J12" s="180"/>
      <c r="K12" s="178"/>
    </row>
    <row r="13" spans="2:11" customFormat="1" ht="15" customHeight="1">
      <c r="B13" s="181"/>
      <c r="C13" s="182"/>
      <c r="D13" s="183" t="s">
        <v>1159</v>
      </c>
      <c r="E13" s="180"/>
      <c r="F13" s="180"/>
      <c r="G13" s="180"/>
      <c r="H13" s="180"/>
      <c r="I13" s="180"/>
      <c r="J13" s="180"/>
      <c r="K13" s="178"/>
    </row>
    <row r="14" spans="2:11" customFormat="1" ht="12.75" customHeight="1">
      <c r="B14" s="181"/>
      <c r="C14" s="182"/>
      <c r="D14" s="182"/>
      <c r="E14" s="182"/>
      <c r="F14" s="182"/>
      <c r="G14" s="182"/>
      <c r="H14" s="182"/>
      <c r="I14" s="182"/>
      <c r="J14" s="182"/>
      <c r="K14" s="178"/>
    </row>
    <row r="15" spans="2:11" customFormat="1" ht="15" customHeight="1">
      <c r="B15" s="181"/>
      <c r="C15" s="182"/>
      <c r="D15" s="294" t="s">
        <v>1160</v>
      </c>
      <c r="E15" s="294"/>
      <c r="F15" s="294"/>
      <c r="G15" s="294"/>
      <c r="H15" s="294"/>
      <c r="I15" s="294"/>
      <c r="J15" s="294"/>
      <c r="K15" s="178"/>
    </row>
    <row r="16" spans="2:11" customFormat="1" ht="15" customHeight="1">
      <c r="B16" s="181"/>
      <c r="C16" s="182"/>
      <c r="D16" s="294" t="s">
        <v>1161</v>
      </c>
      <c r="E16" s="294"/>
      <c r="F16" s="294"/>
      <c r="G16" s="294"/>
      <c r="H16" s="294"/>
      <c r="I16" s="294"/>
      <c r="J16" s="294"/>
      <c r="K16" s="178"/>
    </row>
    <row r="17" spans="2:11" customFormat="1" ht="15" customHeight="1">
      <c r="B17" s="181"/>
      <c r="C17" s="182"/>
      <c r="D17" s="294" t="s">
        <v>1162</v>
      </c>
      <c r="E17" s="294"/>
      <c r="F17" s="294"/>
      <c r="G17" s="294"/>
      <c r="H17" s="294"/>
      <c r="I17" s="294"/>
      <c r="J17" s="294"/>
      <c r="K17" s="178"/>
    </row>
    <row r="18" spans="2:11" customFormat="1" ht="15" customHeight="1">
      <c r="B18" s="181"/>
      <c r="C18" s="182"/>
      <c r="D18" s="182"/>
      <c r="E18" s="184" t="s">
        <v>78</v>
      </c>
      <c r="F18" s="294" t="s">
        <v>1163</v>
      </c>
      <c r="G18" s="294"/>
      <c r="H18" s="294"/>
      <c r="I18" s="294"/>
      <c r="J18" s="294"/>
      <c r="K18" s="178"/>
    </row>
    <row r="19" spans="2:11" customFormat="1" ht="15" customHeight="1">
      <c r="B19" s="181"/>
      <c r="C19" s="182"/>
      <c r="D19" s="182"/>
      <c r="E19" s="184" t="s">
        <v>1164</v>
      </c>
      <c r="F19" s="294" t="s">
        <v>1165</v>
      </c>
      <c r="G19" s="294"/>
      <c r="H19" s="294"/>
      <c r="I19" s="294"/>
      <c r="J19" s="294"/>
      <c r="K19" s="178"/>
    </row>
    <row r="20" spans="2:11" customFormat="1" ht="15" customHeight="1">
      <c r="B20" s="181"/>
      <c r="C20" s="182"/>
      <c r="D20" s="182"/>
      <c r="E20" s="184" t="s">
        <v>1166</v>
      </c>
      <c r="F20" s="294" t="s">
        <v>1167</v>
      </c>
      <c r="G20" s="294"/>
      <c r="H20" s="294"/>
      <c r="I20" s="294"/>
      <c r="J20" s="294"/>
      <c r="K20" s="178"/>
    </row>
    <row r="21" spans="2:11" customFormat="1" ht="15" customHeight="1">
      <c r="B21" s="181"/>
      <c r="C21" s="182"/>
      <c r="D21" s="182"/>
      <c r="E21" s="184" t="s">
        <v>1168</v>
      </c>
      <c r="F21" s="294" t="s">
        <v>1169</v>
      </c>
      <c r="G21" s="294"/>
      <c r="H21" s="294"/>
      <c r="I21" s="294"/>
      <c r="J21" s="294"/>
      <c r="K21" s="178"/>
    </row>
    <row r="22" spans="2:11" customFormat="1" ht="15" customHeight="1">
      <c r="B22" s="181"/>
      <c r="C22" s="182"/>
      <c r="D22" s="182"/>
      <c r="E22" s="184" t="s">
        <v>1170</v>
      </c>
      <c r="F22" s="294" t="s">
        <v>1171</v>
      </c>
      <c r="G22" s="294"/>
      <c r="H22" s="294"/>
      <c r="I22" s="294"/>
      <c r="J22" s="294"/>
      <c r="K22" s="178"/>
    </row>
    <row r="23" spans="2:11" customFormat="1" ht="15" customHeight="1">
      <c r="B23" s="181"/>
      <c r="C23" s="182"/>
      <c r="D23" s="182"/>
      <c r="E23" s="184" t="s">
        <v>1172</v>
      </c>
      <c r="F23" s="294" t="s">
        <v>1173</v>
      </c>
      <c r="G23" s="294"/>
      <c r="H23" s="294"/>
      <c r="I23" s="294"/>
      <c r="J23" s="294"/>
      <c r="K23" s="178"/>
    </row>
    <row r="24" spans="2:11" customFormat="1" ht="12.75" customHeight="1">
      <c r="B24" s="181"/>
      <c r="C24" s="182"/>
      <c r="D24" s="182"/>
      <c r="E24" s="182"/>
      <c r="F24" s="182"/>
      <c r="G24" s="182"/>
      <c r="H24" s="182"/>
      <c r="I24" s="182"/>
      <c r="J24" s="182"/>
      <c r="K24" s="178"/>
    </row>
    <row r="25" spans="2:11" customFormat="1" ht="15" customHeight="1">
      <c r="B25" s="181"/>
      <c r="C25" s="294" t="s">
        <v>1174</v>
      </c>
      <c r="D25" s="294"/>
      <c r="E25" s="294"/>
      <c r="F25" s="294"/>
      <c r="G25" s="294"/>
      <c r="H25" s="294"/>
      <c r="I25" s="294"/>
      <c r="J25" s="294"/>
      <c r="K25" s="178"/>
    </row>
    <row r="26" spans="2:11" customFormat="1" ht="15" customHeight="1">
      <c r="B26" s="181"/>
      <c r="C26" s="294" t="s">
        <v>1175</v>
      </c>
      <c r="D26" s="294"/>
      <c r="E26" s="294"/>
      <c r="F26" s="294"/>
      <c r="G26" s="294"/>
      <c r="H26" s="294"/>
      <c r="I26" s="294"/>
      <c r="J26" s="294"/>
      <c r="K26" s="178"/>
    </row>
    <row r="27" spans="2:11" customFormat="1" ht="15" customHeight="1">
      <c r="B27" s="181"/>
      <c r="C27" s="180"/>
      <c r="D27" s="294" t="s">
        <v>1176</v>
      </c>
      <c r="E27" s="294"/>
      <c r="F27" s="294"/>
      <c r="G27" s="294"/>
      <c r="H27" s="294"/>
      <c r="I27" s="294"/>
      <c r="J27" s="294"/>
      <c r="K27" s="178"/>
    </row>
    <row r="28" spans="2:11" customFormat="1" ht="15" customHeight="1">
      <c r="B28" s="181"/>
      <c r="C28" s="182"/>
      <c r="D28" s="294" t="s">
        <v>1177</v>
      </c>
      <c r="E28" s="294"/>
      <c r="F28" s="294"/>
      <c r="G28" s="294"/>
      <c r="H28" s="294"/>
      <c r="I28" s="294"/>
      <c r="J28" s="294"/>
      <c r="K28" s="178"/>
    </row>
    <row r="29" spans="2:11" customFormat="1" ht="12.75" customHeight="1">
      <c r="B29" s="181"/>
      <c r="C29" s="182"/>
      <c r="D29" s="182"/>
      <c r="E29" s="182"/>
      <c r="F29" s="182"/>
      <c r="G29" s="182"/>
      <c r="H29" s="182"/>
      <c r="I29" s="182"/>
      <c r="J29" s="182"/>
      <c r="K29" s="178"/>
    </row>
    <row r="30" spans="2:11" customFormat="1" ht="15" customHeight="1">
      <c r="B30" s="181"/>
      <c r="C30" s="182"/>
      <c r="D30" s="294" t="s">
        <v>1178</v>
      </c>
      <c r="E30" s="294"/>
      <c r="F30" s="294"/>
      <c r="G30" s="294"/>
      <c r="H30" s="294"/>
      <c r="I30" s="294"/>
      <c r="J30" s="294"/>
      <c r="K30" s="178"/>
    </row>
    <row r="31" spans="2:11" customFormat="1" ht="15" customHeight="1">
      <c r="B31" s="181"/>
      <c r="C31" s="182"/>
      <c r="D31" s="294" t="s">
        <v>1179</v>
      </c>
      <c r="E31" s="294"/>
      <c r="F31" s="294"/>
      <c r="G31" s="294"/>
      <c r="H31" s="294"/>
      <c r="I31" s="294"/>
      <c r="J31" s="294"/>
      <c r="K31" s="178"/>
    </row>
    <row r="32" spans="2:11" customFormat="1" ht="12.75" customHeight="1">
      <c r="B32" s="181"/>
      <c r="C32" s="182"/>
      <c r="D32" s="182"/>
      <c r="E32" s="182"/>
      <c r="F32" s="182"/>
      <c r="G32" s="182"/>
      <c r="H32" s="182"/>
      <c r="I32" s="182"/>
      <c r="J32" s="182"/>
      <c r="K32" s="178"/>
    </row>
    <row r="33" spans="2:11" customFormat="1" ht="15" customHeight="1">
      <c r="B33" s="181"/>
      <c r="C33" s="182"/>
      <c r="D33" s="294" t="s">
        <v>1180</v>
      </c>
      <c r="E33" s="294"/>
      <c r="F33" s="294"/>
      <c r="G33" s="294"/>
      <c r="H33" s="294"/>
      <c r="I33" s="294"/>
      <c r="J33" s="294"/>
      <c r="K33" s="178"/>
    </row>
    <row r="34" spans="2:11" customFormat="1" ht="15" customHeight="1">
      <c r="B34" s="181"/>
      <c r="C34" s="182"/>
      <c r="D34" s="294" t="s">
        <v>1181</v>
      </c>
      <c r="E34" s="294"/>
      <c r="F34" s="294"/>
      <c r="G34" s="294"/>
      <c r="H34" s="294"/>
      <c r="I34" s="294"/>
      <c r="J34" s="294"/>
      <c r="K34" s="178"/>
    </row>
    <row r="35" spans="2:11" customFormat="1" ht="15" customHeight="1">
      <c r="B35" s="181"/>
      <c r="C35" s="182"/>
      <c r="D35" s="294" t="s">
        <v>1182</v>
      </c>
      <c r="E35" s="294"/>
      <c r="F35" s="294"/>
      <c r="G35" s="294"/>
      <c r="H35" s="294"/>
      <c r="I35" s="294"/>
      <c r="J35" s="294"/>
      <c r="K35" s="178"/>
    </row>
    <row r="36" spans="2:11" customFormat="1" ht="15" customHeight="1">
      <c r="B36" s="181"/>
      <c r="C36" s="182"/>
      <c r="D36" s="180"/>
      <c r="E36" s="183" t="s">
        <v>114</v>
      </c>
      <c r="F36" s="180"/>
      <c r="G36" s="294" t="s">
        <v>1183</v>
      </c>
      <c r="H36" s="294"/>
      <c r="I36" s="294"/>
      <c r="J36" s="294"/>
      <c r="K36" s="178"/>
    </row>
    <row r="37" spans="2:11" customFormat="1" ht="30.75" customHeight="1">
      <c r="B37" s="181"/>
      <c r="C37" s="182"/>
      <c r="D37" s="180"/>
      <c r="E37" s="183" t="s">
        <v>1184</v>
      </c>
      <c r="F37" s="180"/>
      <c r="G37" s="294" t="s">
        <v>1185</v>
      </c>
      <c r="H37" s="294"/>
      <c r="I37" s="294"/>
      <c r="J37" s="294"/>
      <c r="K37" s="178"/>
    </row>
    <row r="38" spans="2:11" customFormat="1" ht="15" customHeight="1">
      <c r="B38" s="181"/>
      <c r="C38" s="182"/>
      <c r="D38" s="180"/>
      <c r="E38" s="183" t="s">
        <v>55</v>
      </c>
      <c r="F38" s="180"/>
      <c r="G38" s="294" t="s">
        <v>1186</v>
      </c>
      <c r="H38" s="294"/>
      <c r="I38" s="294"/>
      <c r="J38" s="294"/>
      <c r="K38" s="178"/>
    </row>
    <row r="39" spans="2:11" customFormat="1" ht="15" customHeight="1">
      <c r="B39" s="181"/>
      <c r="C39" s="182"/>
      <c r="D39" s="180"/>
      <c r="E39" s="183" t="s">
        <v>56</v>
      </c>
      <c r="F39" s="180"/>
      <c r="G39" s="294" t="s">
        <v>1187</v>
      </c>
      <c r="H39" s="294"/>
      <c r="I39" s="294"/>
      <c r="J39" s="294"/>
      <c r="K39" s="178"/>
    </row>
    <row r="40" spans="2:11" customFormat="1" ht="15" customHeight="1">
      <c r="B40" s="181"/>
      <c r="C40" s="182"/>
      <c r="D40" s="180"/>
      <c r="E40" s="183" t="s">
        <v>115</v>
      </c>
      <c r="F40" s="180"/>
      <c r="G40" s="294" t="s">
        <v>1188</v>
      </c>
      <c r="H40" s="294"/>
      <c r="I40" s="294"/>
      <c r="J40" s="294"/>
      <c r="K40" s="178"/>
    </row>
    <row r="41" spans="2:11" customFormat="1" ht="15" customHeight="1">
      <c r="B41" s="181"/>
      <c r="C41" s="182"/>
      <c r="D41" s="180"/>
      <c r="E41" s="183" t="s">
        <v>116</v>
      </c>
      <c r="F41" s="180"/>
      <c r="G41" s="294" t="s">
        <v>1189</v>
      </c>
      <c r="H41" s="294"/>
      <c r="I41" s="294"/>
      <c r="J41" s="294"/>
      <c r="K41" s="178"/>
    </row>
    <row r="42" spans="2:11" customFormat="1" ht="15" customHeight="1">
      <c r="B42" s="181"/>
      <c r="C42" s="182"/>
      <c r="D42" s="180"/>
      <c r="E42" s="183" t="s">
        <v>1190</v>
      </c>
      <c r="F42" s="180"/>
      <c r="G42" s="294" t="s">
        <v>1191</v>
      </c>
      <c r="H42" s="294"/>
      <c r="I42" s="294"/>
      <c r="J42" s="294"/>
      <c r="K42" s="178"/>
    </row>
    <row r="43" spans="2:11" customFormat="1" ht="15" customHeight="1">
      <c r="B43" s="181"/>
      <c r="C43" s="182"/>
      <c r="D43" s="180"/>
      <c r="E43" s="183"/>
      <c r="F43" s="180"/>
      <c r="G43" s="294" t="s">
        <v>1192</v>
      </c>
      <c r="H43" s="294"/>
      <c r="I43" s="294"/>
      <c r="J43" s="294"/>
      <c r="K43" s="178"/>
    </row>
    <row r="44" spans="2:11" customFormat="1" ht="15" customHeight="1">
      <c r="B44" s="181"/>
      <c r="C44" s="182"/>
      <c r="D44" s="180"/>
      <c r="E44" s="183" t="s">
        <v>1193</v>
      </c>
      <c r="F44" s="180"/>
      <c r="G44" s="294" t="s">
        <v>1194</v>
      </c>
      <c r="H44" s="294"/>
      <c r="I44" s="294"/>
      <c r="J44" s="294"/>
      <c r="K44" s="178"/>
    </row>
    <row r="45" spans="2:11" customFormat="1" ht="15" customHeight="1">
      <c r="B45" s="181"/>
      <c r="C45" s="182"/>
      <c r="D45" s="180"/>
      <c r="E45" s="183" t="s">
        <v>118</v>
      </c>
      <c r="F45" s="180"/>
      <c r="G45" s="294" t="s">
        <v>1195</v>
      </c>
      <c r="H45" s="294"/>
      <c r="I45" s="294"/>
      <c r="J45" s="294"/>
      <c r="K45" s="178"/>
    </row>
    <row r="46" spans="2:11" customFormat="1" ht="12.75" customHeight="1">
      <c r="B46" s="181"/>
      <c r="C46" s="182"/>
      <c r="D46" s="180"/>
      <c r="E46" s="180"/>
      <c r="F46" s="180"/>
      <c r="G46" s="180"/>
      <c r="H46" s="180"/>
      <c r="I46" s="180"/>
      <c r="J46" s="180"/>
      <c r="K46" s="178"/>
    </row>
    <row r="47" spans="2:11" customFormat="1" ht="15" customHeight="1">
      <c r="B47" s="181"/>
      <c r="C47" s="182"/>
      <c r="D47" s="294" t="s">
        <v>1196</v>
      </c>
      <c r="E47" s="294"/>
      <c r="F47" s="294"/>
      <c r="G47" s="294"/>
      <c r="H47" s="294"/>
      <c r="I47" s="294"/>
      <c r="J47" s="294"/>
      <c r="K47" s="178"/>
    </row>
    <row r="48" spans="2:11" customFormat="1" ht="15" customHeight="1">
      <c r="B48" s="181"/>
      <c r="C48" s="182"/>
      <c r="D48" s="182"/>
      <c r="E48" s="294" t="s">
        <v>1197</v>
      </c>
      <c r="F48" s="294"/>
      <c r="G48" s="294"/>
      <c r="H48" s="294"/>
      <c r="I48" s="294"/>
      <c r="J48" s="294"/>
      <c r="K48" s="178"/>
    </row>
    <row r="49" spans="2:11" customFormat="1" ht="15" customHeight="1">
      <c r="B49" s="181"/>
      <c r="C49" s="182"/>
      <c r="D49" s="182"/>
      <c r="E49" s="294" t="s">
        <v>1198</v>
      </c>
      <c r="F49" s="294"/>
      <c r="G49" s="294"/>
      <c r="H49" s="294"/>
      <c r="I49" s="294"/>
      <c r="J49" s="294"/>
      <c r="K49" s="178"/>
    </row>
    <row r="50" spans="2:11" customFormat="1" ht="15" customHeight="1">
      <c r="B50" s="181"/>
      <c r="C50" s="182"/>
      <c r="D50" s="182"/>
      <c r="E50" s="294" t="s">
        <v>1199</v>
      </c>
      <c r="F50" s="294"/>
      <c r="G50" s="294"/>
      <c r="H50" s="294"/>
      <c r="I50" s="294"/>
      <c r="J50" s="294"/>
      <c r="K50" s="178"/>
    </row>
    <row r="51" spans="2:11" customFormat="1" ht="15" customHeight="1">
      <c r="B51" s="181"/>
      <c r="C51" s="182"/>
      <c r="D51" s="294" t="s">
        <v>1200</v>
      </c>
      <c r="E51" s="294"/>
      <c r="F51" s="294"/>
      <c r="G51" s="294"/>
      <c r="H51" s="294"/>
      <c r="I51" s="294"/>
      <c r="J51" s="294"/>
      <c r="K51" s="178"/>
    </row>
    <row r="52" spans="2:11" customFormat="1" ht="25.5" customHeight="1">
      <c r="B52" s="177"/>
      <c r="C52" s="295" t="s">
        <v>1201</v>
      </c>
      <c r="D52" s="295"/>
      <c r="E52" s="295"/>
      <c r="F52" s="295"/>
      <c r="G52" s="295"/>
      <c r="H52" s="295"/>
      <c r="I52" s="295"/>
      <c r="J52" s="295"/>
      <c r="K52" s="178"/>
    </row>
    <row r="53" spans="2:11" customFormat="1" ht="5.25" customHeight="1">
      <c r="B53" s="177"/>
      <c r="C53" s="179"/>
      <c r="D53" s="179"/>
      <c r="E53" s="179"/>
      <c r="F53" s="179"/>
      <c r="G53" s="179"/>
      <c r="H53" s="179"/>
      <c r="I53" s="179"/>
      <c r="J53" s="179"/>
      <c r="K53" s="178"/>
    </row>
    <row r="54" spans="2:11" customFormat="1" ht="15" customHeight="1">
      <c r="B54" s="177"/>
      <c r="C54" s="294" t="s">
        <v>1202</v>
      </c>
      <c r="D54" s="294"/>
      <c r="E54" s="294"/>
      <c r="F54" s="294"/>
      <c r="G54" s="294"/>
      <c r="H54" s="294"/>
      <c r="I54" s="294"/>
      <c r="J54" s="294"/>
      <c r="K54" s="178"/>
    </row>
    <row r="55" spans="2:11" customFormat="1" ht="15" customHeight="1">
      <c r="B55" s="177"/>
      <c r="C55" s="294" t="s">
        <v>1203</v>
      </c>
      <c r="D55" s="294"/>
      <c r="E55" s="294"/>
      <c r="F55" s="294"/>
      <c r="G55" s="294"/>
      <c r="H55" s="294"/>
      <c r="I55" s="294"/>
      <c r="J55" s="294"/>
      <c r="K55" s="178"/>
    </row>
    <row r="56" spans="2:11" customFormat="1" ht="12.75" customHeight="1">
      <c r="B56" s="177"/>
      <c r="C56" s="180"/>
      <c r="D56" s="180"/>
      <c r="E56" s="180"/>
      <c r="F56" s="180"/>
      <c r="G56" s="180"/>
      <c r="H56" s="180"/>
      <c r="I56" s="180"/>
      <c r="J56" s="180"/>
      <c r="K56" s="178"/>
    </row>
    <row r="57" spans="2:11" customFormat="1" ht="15" customHeight="1">
      <c r="B57" s="177"/>
      <c r="C57" s="294" t="s">
        <v>1204</v>
      </c>
      <c r="D57" s="294"/>
      <c r="E57" s="294"/>
      <c r="F57" s="294"/>
      <c r="G57" s="294"/>
      <c r="H57" s="294"/>
      <c r="I57" s="294"/>
      <c r="J57" s="294"/>
      <c r="K57" s="178"/>
    </row>
    <row r="58" spans="2:11" customFormat="1" ht="15" customHeight="1">
      <c r="B58" s="177"/>
      <c r="C58" s="182"/>
      <c r="D58" s="294" t="s">
        <v>1205</v>
      </c>
      <c r="E58" s="294"/>
      <c r="F58" s="294"/>
      <c r="G58" s="294"/>
      <c r="H58" s="294"/>
      <c r="I58" s="294"/>
      <c r="J58" s="294"/>
      <c r="K58" s="178"/>
    </row>
    <row r="59" spans="2:11" customFormat="1" ht="15" customHeight="1">
      <c r="B59" s="177"/>
      <c r="C59" s="182"/>
      <c r="D59" s="294" t="s">
        <v>1206</v>
      </c>
      <c r="E59" s="294"/>
      <c r="F59" s="294"/>
      <c r="G59" s="294"/>
      <c r="H59" s="294"/>
      <c r="I59" s="294"/>
      <c r="J59" s="294"/>
      <c r="K59" s="178"/>
    </row>
    <row r="60" spans="2:11" customFormat="1" ht="15" customHeight="1">
      <c r="B60" s="177"/>
      <c r="C60" s="182"/>
      <c r="D60" s="294" t="s">
        <v>1207</v>
      </c>
      <c r="E60" s="294"/>
      <c r="F60" s="294"/>
      <c r="G60" s="294"/>
      <c r="H60" s="294"/>
      <c r="I60" s="294"/>
      <c r="J60" s="294"/>
      <c r="K60" s="178"/>
    </row>
    <row r="61" spans="2:11" customFormat="1" ht="15" customHeight="1">
      <c r="B61" s="177"/>
      <c r="C61" s="182"/>
      <c r="D61" s="294" t="s">
        <v>1208</v>
      </c>
      <c r="E61" s="294"/>
      <c r="F61" s="294"/>
      <c r="G61" s="294"/>
      <c r="H61" s="294"/>
      <c r="I61" s="294"/>
      <c r="J61" s="294"/>
      <c r="K61" s="178"/>
    </row>
    <row r="62" spans="2:11" customFormat="1" ht="15" customHeight="1">
      <c r="B62" s="177"/>
      <c r="C62" s="182"/>
      <c r="D62" s="296" t="s">
        <v>1209</v>
      </c>
      <c r="E62" s="296"/>
      <c r="F62" s="296"/>
      <c r="G62" s="296"/>
      <c r="H62" s="296"/>
      <c r="I62" s="296"/>
      <c r="J62" s="296"/>
      <c r="K62" s="178"/>
    </row>
    <row r="63" spans="2:11" customFormat="1" ht="15" customHeight="1">
      <c r="B63" s="177"/>
      <c r="C63" s="182"/>
      <c r="D63" s="294" t="s">
        <v>1210</v>
      </c>
      <c r="E63" s="294"/>
      <c r="F63" s="294"/>
      <c r="G63" s="294"/>
      <c r="H63" s="294"/>
      <c r="I63" s="294"/>
      <c r="J63" s="294"/>
      <c r="K63" s="178"/>
    </row>
    <row r="64" spans="2:11" customFormat="1" ht="12.75" customHeight="1">
      <c r="B64" s="177"/>
      <c r="C64" s="182"/>
      <c r="D64" s="182"/>
      <c r="E64" s="185"/>
      <c r="F64" s="182"/>
      <c r="G64" s="182"/>
      <c r="H64" s="182"/>
      <c r="I64" s="182"/>
      <c r="J64" s="182"/>
      <c r="K64" s="178"/>
    </row>
    <row r="65" spans="2:11" customFormat="1" ht="15" customHeight="1">
      <c r="B65" s="177"/>
      <c r="C65" s="182"/>
      <c r="D65" s="294" t="s">
        <v>1211</v>
      </c>
      <c r="E65" s="294"/>
      <c r="F65" s="294"/>
      <c r="G65" s="294"/>
      <c r="H65" s="294"/>
      <c r="I65" s="294"/>
      <c r="J65" s="294"/>
      <c r="K65" s="178"/>
    </row>
    <row r="66" spans="2:11" customFormat="1" ht="15" customHeight="1">
      <c r="B66" s="177"/>
      <c r="C66" s="182"/>
      <c r="D66" s="296" t="s">
        <v>1212</v>
      </c>
      <c r="E66" s="296"/>
      <c r="F66" s="296"/>
      <c r="G66" s="296"/>
      <c r="H66" s="296"/>
      <c r="I66" s="296"/>
      <c r="J66" s="296"/>
      <c r="K66" s="178"/>
    </row>
    <row r="67" spans="2:11" customFormat="1" ht="15" customHeight="1">
      <c r="B67" s="177"/>
      <c r="C67" s="182"/>
      <c r="D67" s="294" t="s">
        <v>1213</v>
      </c>
      <c r="E67" s="294"/>
      <c r="F67" s="294"/>
      <c r="G67" s="294"/>
      <c r="H67" s="294"/>
      <c r="I67" s="294"/>
      <c r="J67" s="294"/>
      <c r="K67" s="178"/>
    </row>
    <row r="68" spans="2:11" customFormat="1" ht="15" customHeight="1">
      <c r="B68" s="177"/>
      <c r="C68" s="182"/>
      <c r="D68" s="294" t="s">
        <v>1214</v>
      </c>
      <c r="E68" s="294"/>
      <c r="F68" s="294"/>
      <c r="G68" s="294"/>
      <c r="H68" s="294"/>
      <c r="I68" s="294"/>
      <c r="J68" s="294"/>
      <c r="K68" s="178"/>
    </row>
    <row r="69" spans="2:11" customFormat="1" ht="15" customHeight="1">
      <c r="B69" s="177"/>
      <c r="C69" s="182"/>
      <c r="D69" s="294" t="s">
        <v>1215</v>
      </c>
      <c r="E69" s="294"/>
      <c r="F69" s="294"/>
      <c r="G69" s="294"/>
      <c r="H69" s="294"/>
      <c r="I69" s="294"/>
      <c r="J69" s="294"/>
      <c r="K69" s="178"/>
    </row>
    <row r="70" spans="2:11" customFormat="1" ht="15" customHeight="1">
      <c r="B70" s="177"/>
      <c r="C70" s="182"/>
      <c r="D70" s="294" t="s">
        <v>1216</v>
      </c>
      <c r="E70" s="294"/>
      <c r="F70" s="294"/>
      <c r="G70" s="294"/>
      <c r="H70" s="294"/>
      <c r="I70" s="294"/>
      <c r="J70" s="294"/>
      <c r="K70" s="178"/>
    </row>
    <row r="71" spans="2:11" customFormat="1" ht="12.75" customHeight="1">
      <c r="B71" s="186"/>
      <c r="C71" s="187"/>
      <c r="D71" s="187"/>
      <c r="E71" s="187"/>
      <c r="F71" s="187"/>
      <c r="G71" s="187"/>
      <c r="H71" s="187"/>
      <c r="I71" s="187"/>
      <c r="J71" s="187"/>
      <c r="K71" s="188"/>
    </row>
    <row r="72" spans="2:11" customFormat="1" ht="18.75" customHeight="1">
      <c r="B72" s="189"/>
      <c r="C72" s="189"/>
      <c r="D72" s="189"/>
      <c r="E72" s="189"/>
      <c r="F72" s="189"/>
      <c r="G72" s="189"/>
      <c r="H72" s="189"/>
      <c r="I72" s="189"/>
      <c r="J72" s="189"/>
      <c r="K72" s="190"/>
    </row>
    <row r="73" spans="2:11" customFormat="1" ht="18.75" customHeight="1">
      <c r="B73" s="190"/>
      <c r="C73" s="190"/>
      <c r="D73" s="190"/>
      <c r="E73" s="190"/>
      <c r="F73" s="190"/>
      <c r="G73" s="190"/>
      <c r="H73" s="190"/>
      <c r="I73" s="190"/>
      <c r="J73" s="190"/>
      <c r="K73" s="190"/>
    </row>
    <row r="74" spans="2:11" customFormat="1" ht="7.5" customHeight="1">
      <c r="B74" s="191"/>
      <c r="C74" s="192"/>
      <c r="D74" s="192"/>
      <c r="E74" s="192"/>
      <c r="F74" s="192"/>
      <c r="G74" s="192"/>
      <c r="H74" s="192"/>
      <c r="I74" s="192"/>
      <c r="J74" s="192"/>
      <c r="K74" s="193"/>
    </row>
    <row r="75" spans="2:11" customFormat="1" ht="45" customHeight="1">
      <c r="B75" s="194"/>
      <c r="C75" s="289" t="s">
        <v>1217</v>
      </c>
      <c r="D75" s="289"/>
      <c r="E75" s="289"/>
      <c r="F75" s="289"/>
      <c r="G75" s="289"/>
      <c r="H75" s="289"/>
      <c r="I75" s="289"/>
      <c r="J75" s="289"/>
      <c r="K75" s="195"/>
    </row>
    <row r="76" spans="2:11" customFormat="1" ht="17.25" customHeight="1">
      <c r="B76" s="194"/>
      <c r="C76" s="196" t="s">
        <v>1218</v>
      </c>
      <c r="D76" s="196"/>
      <c r="E76" s="196"/>
      <c r="F76" s="196" t="s">
        <v>1219</v>
      </c>
      <c r="G76" s="197"/>
      <c r="H76" s="196" t="s">
        <v>56</v>
      </c>
      <c r="I76" s="196" t="s">
        <v>59</v>
      </c>
      <c r="J76" s="196" t="s">
        <v>1220</v>
      </c>
      <c r="K76" s="195"/>
    </row>
    <row r="77" spans="2:11" customFormat="1" ht="17.25" customHeight="1">
      <c r="B77" s="194"/>
      <c r="C77" s="198" t="s">
        <v>1221</v>
      </c>
      <c r="D77" s="198"/>
      <c r="E77" s="198"/>
      <c r="F77" s="199" t="s">
        <v>1222</v>
      </c>
      <c r="G77" s="200"/>
      <c r="H77" s="198"/>
      <c r="I77" s="198"/>
      <c r="J77" s="198" t="s">
        <v>1223</v>
      </c>
      <c r="K77" s="195"/>
    </row>
    <row r="78" spans="2:11" customFormat="1" ht="5.25" customHeight="1">
      <c r="B78" s="194"/>
      <c r="C78" s="201"/>
      <c r="D78" s="201"/>
      <c r="E78" s="201"/>
      <c r="F78" s="201"/>
      <c r="G78" s="202"/>
      <c r="H78" s="201"/>
      <c r="I78" s="201"/>
      <c r="J78" s="201"/>
      <c r="K78" s="195"/>
    </row>
    <row r="79" spans="2:11" customFormat="1" ht="15" customHeight="1">
      <c r="B79" s="194"/>
      <c r="C79" s="183" t="s">
        <v>55</v>
      </c>
      <c r="D79" s="203"/>
      <c r="E79" s="203"/>
      <c r="F79" s="204" t="s">
        <v>1224</v>
      </c>
      <c r="G79" s="205"/>
      <c r="H79" s="183" t="s">
        <v>1225</v>
      </c>
      <c r="I79" s="183" t="s">
        <v>1226</v>
      </c>
      <c r="J79" s="183">
        <v>20</v>
      </c>
      <c r="K79" s="195"/>
    </row>
    <row r="80" spans="2:11" customFormat="1" ht="15" customHeight="1">
      <c r="B80" s="194"/>
      <c r="C80" s="183" t="s">
        <v>1227</v>
      </c>
      <c r="D80" s="183"/>
      <c r="E80" s="183"/>
      <c r="F80" s="204" t="s">
        <v>1224</v>
      </c>
      <c r="G80" s="205"/>
      <c r="H80" s="183" t="s">
        <v>1228</v>
      </c>
      <c r="I80" s="183" t="s">
        <v>1226</v>
      </c>
      <c r="J80" s="183">
        <v>120</v>
      </c>
      <c r="K80" s="195"/>
    </row>
    <row r="81" spans="2:11" customFormat="1" ht="15" customHeight="1">
      <c r="B81" s="206"/>
      <c r="C81" s="183" t="s">
        <v>1229</v>
      </c>
      <c r="D81" s="183"/>
      <c r="E81" s="183"/>
      <c r="F81" s="204" t="s">
        <v>1230</v>
      </c>
      <c r="G81" s="205"/>
      <c r="H81" s="183" t="s">
        <v>1231</v>
      </c>
      <c r="I81" s="183" t="s">
        <v>1226</v>
      </c>
      <c r="J81" s="183">
        <v>50</v>
      </c>
      <c r="K81" s="195"/>
    </row>
    <row r="82" spans="2:11" customFormat="1" ht="15" customHeight="1">
      <c r="B82" s="206"/>
      <c r="C82" s="183" t="s">
        <v>1232</v>
      </c>
      <c r="D82" s="183"/>
      <c r="E82" s="183"/>
      <c r="F82" s="204" t="s">
        <v>1224</v>
      </c>
      <c r="G82" s="205"/>
      <c r="H82" s="183" t="s">
        <v>1233</v>
      </c>
      <c r="I82" s="183" t="s">
        <v>1234</v>
      </c>
      <c r="J82" s="183"/>
      <c r="K82" s="195"/>
    </row>
    <row r="83" spans="2:11" customFormat="1" ht="15" customHeight="1">
      <c r="B83" s="206"/>
      <c r="C83" s="183" t="s">
        <v>1235</v>
      </c>
      <c r="D83" s="183"/>
      <c r="E83" s="183"/>
      <c r="F83" s="204" t="s">
        <v>1230</v>
      </c>
      <c r="G83" s="183"/>
      <c r="H83" s="183" t="s">
        <v>1236</v>
      </c>
      <c r="I83" s="183" t="s">
        <v>1226</v>
      </c>
      <c r="J83" s="183">
        <v>15</v>
      </c>
      <c r="K83" s="195"/>
    </row>
    <row r="84" spans="2:11" customFormat="1" ht="15" customHeight="1">
      <c r="B84" s="206"/>
      <c r="C84" s="183" t="s">
        <v>1237</v>
      </c>
      <c r="D84" s="183"/>
      <c r="E84" s="183"/>
      <c r="F84" s="204" t="s">
        <v>1230</v>
      </c>
      <c r="G84" s="183"/>
      <c r="H84" s="183" t="s">
        <v>1238</v>
      </c>
      <c r="I84" s="183" t="s">
        <v>1226</v>
      </c>
      <c r="J84" s="183">
        <v>15</v>
      </c>
      <c r="K84" s="195"/>
    </row>
    <row r="85" spans="2:11" customFormat="1" ht="15" customHeight="1">
      <c r="B85" s="206"/>
      <c r="C85" s="183" t="s">
        <v>1239</v>
      </c>
      <c r="D85" s="183"/>
      <c r="E85" s="183"/>
      <c r="F85" s="204" t="s">
        <v>1230</v>
      </c>
      <c r="G85" s="183"/>
      <c r="H85" s="183" t="s">
        <v>1240</v>
      </c>
      <c r="I85" s="183" t="s">
        <v>1226</v>
      </c>
      <c r="J85" s="183">
        <v>20</v>
      </c>
      <c r="K85" s="195"/>
    </row>
    <row r="86" spans="2:11" customFormat="1" ht="15" customHeight="1">
      <c r="B86" s="206"/>
      <c r="C86" s="183" t="s">
        <v>1241</v>
      </c>
      <c r="D86" s="183"/>
      <c r="E86" s="183"/>
      <c r="F86" s="204" t="s">
        <v>1230</v>
      </c>
      <c r="G86" s="183"/>
      <c r="H86" s="183" t="s">
        <v>1242</v>
      </c>
      <c r="I86" s="183" t="s">
        <v>1226</v>
      </c>
      <c r="J86" s="183">
        <v>20</v>
      </c>
      <c r="K86" s="195"/>
    </row>
    <row r="87" spans="2:11" customFormat="1" ht="15" customHeight="1">
      <c r="B87" s="206"/>
      <c r="C87" s="183" t="s">
        <v>1243</v>
      </c>
      <c r="D87" s="183"/>
      <c r="E87" s="183"/>
      <c r="F87" s="204" t="s">
        <v>1230</v>
      </c>
      <c r="G87" s="205"/>
      <c r="H87" s="183" t="s">
        <v>1244</v>
      </c>
      <c r="I87" s="183" t="s">
        <v>1226</v>
      </c>
      <c r="J87" s="183">
        <v>50</v>
      </c>
      <c r="K87" s="195"/>
    </row>
    <row r="88" spans="2:11" customFormat="1" ht="15" customHeight="1">
      <c r="B88" s="206"/>
      <c r="C88" s="183" t="s">
        <v>1245</v>
      </c>
      <c r="D88" s="183"/>
      <c r="E88" s="183"/>
      <c r="F88" s="204" t="s">
        <v>1230</v>
      </c>
      <c r="G88" s="205"/>
      <c r="H88" s="183" t="s">
        <v>1246</v>
      </c>
      <c r="I88" s="183" t="s">
        <v>1226</v>
      </c>
      <c r="J88" s="183">
        <v>20</v>
      </c>
      <c r="K88" s="195"/>
    </row>
    <row r="89" spans="2:11" customFormat="1" ht="15" customHeight="1">
      <c r="B89" s="206"/>
      <c r="C89" s="183" t="s">
        <v>1247</v>
      </c>
      <c r="D89" s="183"/>
      <c r="E89" s="183"/>
      <c r="F89" s="204" t="s">
        <v>1230</v>
      </c>
      <c r="G89" s="205"/>
      <c r="H89" s="183" t="s">
        <v>1248</v>
      </c>
      <c r="I89" s="183" t="s">
        <v>1226</v>
      </c>
      <c r="J89" s="183">
        <v>20</v>
      </c>
      <c r="K89" s="195"/>
    </row>
    <row r="90" spans="2:11" customFormat="1" ht="15" customHeight="1">
      <c r="B90" s="206"/>
      <c r="C90" s="183" t="s">
        <v>1249</v>
      </c>
      <c r="D90" s="183"/>
      <c r="E90" s="183"/>
      <c r="F90" s="204" t="s">
        <v>1230</v>
      </c>
      <c r="G90" s="205"/>
      <c r="H90" s="183" t="s">
        <v>1250</v>
      </c>
      <c r="I90" s="183" t="s">
        <v>1226</v>
      </c>
      <c r="J90" s="183">
        <v>50</v>
      </c>
      <c r="K90" s="195"/>
    </row>
    <row r="91" spans="2:11" customFormat="1" ht="15" customHeight="1">
      <c r="B91" s="206"/>
      <c r="C91" s="183" t="s">
        <v>1251</v>
      </c>
      <c r="D91" s="183"/>
      <c r="E91" s="183"/>
      <c r="F91" s="204" t="s">
        <v>1230</v>
      </c>
      <c r="G91" s="205"/>
      <c r="H91" s="183" t="s">
        <v>1251</v>
      </c>
      <c r="I91" s="183" t="s">
        <v>1226</v>
      </c>
      <c r="J91" s="183">
        <v>50</v>
      </c>
      <c r="K91" s="195"/>
    </row>
    <row r="92" spans="2:11" customFormat="1" ht="15" customHeight="1">
      <c r="B92" s="206"/>
      <c r="C92" s="183" t="s">
        <v>1252</v>
      </c>
      <c r="D92" s="183"/>
      <c r="E92" s="183"/>
      <c r="F92" s="204" t="s">
        <v>1230</v>
      </c>
      <c r="G92" s="205"/>
      <c r="H92" s="183" t="s">
        <v>1253</v>
      </c>
      <c r="I92" s="183" t="s">
        <v>1226</v>
      </c>
      <c r="J92" s="183">
        <v>255</v>
      </c>
      <c r="K92" s="195"/>
    </row>
    <row r="93" spans="2:11" customFormat="1" ht="15" customHeight="1">
      <c r="B93" s="206"/>
      <c r="C93" s="183" t="s">
        <v>1254</v>
      </c>
      <c r="D93" s="183"/>
      <c r="E93" s="183"/>
      <c r="F93" s="204" t="s">
        <v>1224</v>
      </c>
      <c r="G93" s="205"/>
      <c r="H93" s="183" t="s">
        <v>1255</v>
      </c>
      <c r="I93" s="183" t="s">
        <v>1256</v>
      </c>
      <c r="J93" s="183"/>
      <c r="K93" s="195"/>
    </row>
    <row r="94" spans="2:11" customFormat="1" ht="15" customHeight="1">
      <c r="B94" s="206"/>
      <c r="C94" s="183" t="s">
        <v>1257</v>
      </c>
      <c r="D94" s="183"/>
      <c r="E94" s="183"/>
      <c r="F94" s="204" t="s">
        <v>1224</v>
      </c>
      <c r="G94" s="205"/>
      <c r="H94" s="183" t="s">
        <v>1258</v>
      </c>
      <c r="I94" s="183" t="s">
        <v>1259</v>
      </c>
      <c r="J94" s="183"/>
      <c r="K94" s="195"/>
    </row>
    <row r="95" spans="2:11" customFormat="1" ht="15" customHeight="1">
      <c r="B95" s="206"/>
      <c r="C95" s="183" t="s">
        <v>1260</v>
      </c>
      <c r="D95" s="183"/>
      <c r="E95" s="183"/>
      <c r="F95" s="204" t="s">
        <v>1224</v>
      </c>
      <c r="G95" s="205"/>
      <c r="H95" s="183" t="s">
        <v>1260</v>
      </c>
      <c r="I95" s="183" t="s">
        <v>1259</v>
      </c>
      <c r="J95" s="183"/>
      <c r="K95" s="195"/>
    </row>
    <row r="96" spans="2:11" customFormat="1" ht="15" customHeight="1">
      <c r="B96" s="206"/>
      <c r="C96" s="183" t="s">
        <v>40</v>
      </c>
      <c r="D96" s="183"/>
      <c r="E96" s="183"/>
      <c r="F96" s="204" t="s">
        <v>1224</v>
      </c>
      <c r="G96" s="205"/>
      <c r="H96" s="183" t="s">
        <v>1261</v>
      </c>
      <c r="I96" s="183" t="s">
        <v>1259</v>
      </c>
      <c r="J96" s="183"/>
      <c r="K96" s="195"/>
    </row>
    <row r="97" spans="2:11" customFormat="1" ht="15" customHeight="1">
      <c r="B97" s="206"/>
      <c r="C97" s="183" t="s">
        <v>50</v>
      </c>
      <c r="D97" s="183"/>
      <c r="E97" s="183"/>
      <c r="F97" s="204" t="s">
        <v>1224</v>
      </c>
      <c r="G97" s="205"/>
      <c r="H97" s="183" t="s">
        <v>1262</v>
      </c>
      <c r="I97" s="183" t="s">
        <v>1259</v>
      </c>
      <c r="J97" s="183"/>
      <c r="K97" s="195"/>
    </row>
    <row r="98" spans="2:11" customFormat="1" ht="15" customHeight="1">
      <c r="B98" s="207"/>
      <c r="C98" s="208"/>
      <c r="D98" s="208"/>
      <c r="E98" s="208"/>
      <c r="F98" s="208"/>
      <c r="G98" s="208"/>
      <c r="H98" s="208"/>
      <c r="I98" s="208"/>
      <c r="J98" s="208"/>
      <c r="K98" s="209"/>
    </row>
    <row r="99" spans="2:11" customFormat="1" ht="18.75" customHeight="1">
      <c r="B99" s="210"/>
      <c r="C99" s="211"/>
      <c r="D99" s="211"/>
      <c r="E99" s="211"/>
      <c r="F99" s="211"/>
      <c r="G99" s="211"/>
      <c r="H99" s="211"/>
      <c r="I99" s="211"/>
      <c r="J99" s="211"/>
      <c r="K99" s="210"/>
    </row>
    <row r="100" spans="2:11" customFormat="1" ht="18.75" customHeight="1">
      <c r="B100" s="190"/>
      <c r="C100" s="190"/>
      <c r="D100" s="190"/>
      <c r="E100" s="190"/>
      <c r="F100" s="190"/>
      <c r="G100" s="190"/>
      <c r="H100" s="190"/>
      <c r="I100" s="190"/>
      <c r="J100" s="190"/>
      <c r="K100" s="190"/>
    </row>
    <row r="101" spans="2:11" customFormat="1" ht="7.5" customHeight="1">
      <c r="B101" s="191"/>
      <c r="C101" s="192"/>
      <c r="D101" s="192"/>
      <c r="E101" s="192"/>
      <c r="F101" s="192"/>
      <c r="G101" s="192"/>
      <c r="H101" s="192"/>
      <c r="I101" s="192"/>
      <c r="J101" s="192"/>
      <c r="K101" s="193"/>
    </row>
    <row r="102" spans="2:11" customFormat="1" ht="45" customHeight="1">
      <c r="B102" s="194"/>
      <c r="C102" s="289" t="s">
        <v>1263</v>
      </c>
      <c r="D102" s="289"/>
      <c r="E102" s="289"/>
      <c r="F102" s="289"/>
      <c r="G102" s="289"/>
      <c r="H102" s="289"/>
      <c r="I102" s="289"/>
      <c r="J102" s="289"/>
      <c r="K102" s="195"/>
    </row>
    <row r="103" spans="2:11" customFormat="1" ht="17.25" customHeight="1">
      <c r="B103" s="194"/>
      <c r="C103" s="196" t="s">
        <v>1218</v>
      </c>
      <c r="D103" s="196"/>
      <c r="E103" s="196"/>
      <c r="F103" s="196" t="s">
        <v>1219</v>
      </c>
      <c r="G103" s="197"/>
      <c r="H103" s="196" t="s">
        <v>56</v>
      </c>
      <c r="I103" s="196" t="s">
        <v>59</v>
      </c>
      <c r="J103" s="196" t="s">
        <v>1220</v>
      </c>
      <c r="K103" s="195"/>
    </row>
    <row r="104" spans="2:11" customFormat="1" ht="17.25" customHeight="1">
      <c r="B104" s="194"/>
      <c r="C104" s="198" t="s">
        <v>1221</v>
      </c>
      <c r="D104" s="198"/>
      <c r="E104" s="198"/>
      <c r="F104" s="199" t="s">
        <v>1222</v>
      </c>
      <c r="G104" s="200"/>
      <c r="H104" s="198"/>
      <c r="I104" s="198"/>
      <c r="J104" s="198" t="s">
        <v>1223</v>
      </c>
      <c r="K104" s="195"/>
    </row>
    <row r="105" spans="2:11" customFormat="1" ht="5.25" customHeight="1">
      <c r="B105" s="194"/>
      <c r="C105" s="196"/>
      <c r="D105" s="196"/>
      <c r="E105" s="196"/>
      <c r="F105" s="196"/>
      <c r="G105" s="212"/>
      <c r="H105" s="196"/>
      <c r="I105" s="196"/>
      <c r="J105" s="196"/>
      <c r="K105" s="195"/>
    </row>
    <row r="106" spans="2:11" customFormat="1" ht="15" customHeight="1">
      <c r="B106" s="194"/>
      <c r="C106" s="183" t="s">
        <v>55</v>
      </c>
      <c r="D106" s="203"/>
      <c r="E106" s="203"/>
      <c r="F106" s="204" t="s">
        <v>1224</v>
      </c>
      <c r="G106" s="183"/>
      <c r="H106" s="183" t="s">
        <v>1264</v>
      </c>
      <c r="I106" s="183" t="s">
        <v>1226</v>
      </c>
      <c r="J106" s="183">
        <v>20</v>
      </c>
      <c r="K106" s="195"/>
    </row>
    <row r="107" spans="2:11" customFormat="1" ht="15" customHeight="1">
      <c r="B107" s="194"/>
      <c r="C107" s="183" t="s">
        <v>1227</v>
      </c>
      <c r="D107" s="183"/>
      <c r="E107" s="183"/>
      <c r="F107" s="204" t="s">
        <v>1224</v>
      </c>
      <c r="G107" s="183"/>
      <c r="H107" s="183" t="s">
        <v>1264</v>
      </c>
      <c r="I107" s="183" t="s">
        <v>1226</v>
      </c>
      <c r="J107" s="183">
        <v>120</v>
      </c>
      <c r="K107" s="195"/>
    </row>
    <row r="108" spans="2:11" customFormat="1" ht="15" customHeight="1">
      <c r="B108" s="206"/>
      <c r="C108" s="183" t="s">
        <v>1229</v>
      </c>
      <c r="D108" s="183"/>
      <c r="E108" s="183"/>
      <c r="F108" s="204" t="s">
        <v>1230</v>
      </c>
      <c r="G108" s="183"/>
      <c r="H108" s="183" t="s">
        <v>1264</v>
      </c>
      <c r="I108" s="183" t="s">
        <v>1226</v>
      </c>
      <c r="J108" s="183">
        <v>50</v>
      </c>
      <c r="K108" s="195"/>
    </row>
    <row r="109" spans="2:11" customFormat="1" ht="15" customHeight="1">
      <c r="B109" s="206"/>
      <c r="C109" s="183" t="s">
        <v>1232</v>
      </c>
      <c r="D109" s="183"/>
      <c r="E109" s="183"/>
      <c r="F109" s="204" t="s">
        <v>1224</v>
      </c>
      <c r="G109" s="183"/>
      <c r="H109" s="183" t="s">
        <v>1264</v>
      </c>
      <c r="I109" s="183" t="s">
        <v>1234</v>
      </c>
      <c r="J109" s="183"/>
      <c r="K109" s="195"/>
    </row>
    <row r="110" spans="2:11" customFormat="1" ht="15" customHeight="1">
      <c r="B110" s="206"/>
      <c r="C110" s="183" t="s">
        <v>1243</v>
      </c>
      <c r="D110" s="183"/>
      <c r="E110" s="183"/>
      <c r="F110" s="204" t="s">
        <v>1230</v>
      </c>
      <c r="G110" s="183"/>
      <c r="H110" s="183" t="s">
        <v>1264</v>
      </c>
      <c r="I110" s="183" t="s">
        <v>1226</v>
      </c>
      <c r="J110" s="183">
        <v>50</v>
      </c>
      <c r="K110" s="195"/>
    </row>
    <row r="111" spans="2:11" customFormat="1" ht="15" customHeight="1">
      <c r="B111" s="206"/>
      <c r="C111" s="183" t="s">
        <v>1251</v>
      </c>
      <c r="D111" s="183"/>
      <c r="E111" s="183"/>
      <c r="F111" s="204" t="s">
        <v>1230</v>
      </c>
      <c r="G111" s="183"/>
      <c r="H111" s="183" t="s">
        <v>1264</v>
      </c>
      <c r="I111" s="183" t="s">
        <v>1226</v>
      </c>
      <c r="J111" s="183">
        <v>50</v>
      </c>
      <c r="K111" s="195"/>
    </row>
    <row r="112" spans="2:11" customFormat="1" ht="15" customHeight="1">
      <c r="B112" s="206"/>
      <c r="C112" s="183" t="s">
        <v>1249</v>
      </c>
      <c r="D112" s="183"/>
      <c r="E112" s="183"/>
      <c r="F112" s="204" t="s">
        <v>1230</v>
      </c>
      <c r="G112" s="183"/>
      <c r="H112" s="183" t="s">
        <v>1264</v>
      </c>
      <c r="I112" s="183" t="s">
        <v>1226</v>
      </c>
      <c r="J112" s="183">
        <v>50</v>
      </c>
      <c r="K112" s="195"/>
    </row>
    <row r="113" spans="2:11" customFormat="1" ht="15" customHeight="1">
      <c r="B113" s="206"/>
      <c r="C113" s="183" t="s">
        <v>55</v>
      </c>
      <c r="D113" s="183"/>
      <c r="E113" s="183"/>
      <c r="F113" s="204" t="s">
        <v>1224</v>
      </c>
      <c r="G113" s="183"/>
      <c r="H113" s="183" t="s">
        <v>1265</v>
      </c>
      <c r="I113" s="183" t="s">
        <v>1226</v>
      </c>
      <c r="J113" s="183">
        <v>20</v>
      </c>
      <c r="K113" s="195"/>
    </row>
    <row r="114" spans="2:11" customFormat="1" ht="15" customHeight="1">
      <c r="B114" s="206"/>
      <c r="C114" s="183" t="s">
        <v>1266</v>
      </c>
      <c r="D114" s="183"/>
      <c r="E114" s="183"/>
      <c r="F114" s="204" t="s">
        <v>1224</v>
      </c>
      <c r="G114" s="183"/>
      <c r="H114" s="183" t="s">
        <v>1267</v>
      </c>
      <c r="I114" s="183" t="s">
        <v>1226</v>
      </c>
      <c r="J114" s="183">
        <v>120</v>
      </c>
      <c r="K114" s="195"/>
    </row>
    <row r="115" spans="2:11" customFormat="1" ht="15" customHeight="1">
      <c r="B115" s="206"/>
      <c r="C115" s="183" t="s">
        <v>40</v>
      </c>
      <c r="D115" s="183"/>
      <c r="E115" s="183"/>
      <c r="F115" s="204" t="s">
        <v>1224</v>
      </c>
      <c r="G115" s="183"/>
      <c r="H115" s="183" t="s">
        <v>1268</v>
      </c>
      <c r="I115" s="183" t="s">
        <v>1259</v>
      </c>
      <c r="J115" s="183"/>
      <c r="K115" s="195"/>
    </row>
    <row r="116" spans="2:11" customFormat="1" ht="15" customHeight="1">
      <c r="B116" s="206"/>
      <c r="C116" s="183" t="s">
        <v>50</v>
      </c>
      <c r="D116" s="183"/>
      <c r="E116" s="183"/>
      <c r="F116" s="204" t="s">
        <v>1224</v>
      </c>
      <c r="G116" s="183"/>
      <c r="H116" s="183" t="s">
        <v>1269</v>
      </c>
      <c r="I116" s="183" t="s">
        <v>1259</v>
      </c>
      <c r="J116" s="183"/>
      <c r="K116" s="195"/>
    </row>
    <row r="117" spans="2:11" customFormat="1" ht="15" customHeight="1">
      <c r="B117" s="206"/>
      <c r="C117" s="183" t="s">
        <v>59</v>
      </c>
      <c r="D117" s="183"/>
      <c r="E117" s="183"/>
      <c r="F117" s="204" t="s">
        <v>1224</v>
      </c>
      <c r="G117" s="183"/>
      <c r="H117" s="183" t="s">
        <v>1270</v>
      </c>
      <c r="I117" s="183" t="s">
        <v>1271</v>
      </c>
      <c r="J117" s="183"/>
      <c r="K117" s="195"/>
    </row>
    <row r="118" spans="2:11" customFormat="1" ht="15" customHeight="1">
      <c r="B118" s="207"/>
      <c r="C118" s="213"/>
      <c r="D118" s="213"/>
      <c r="E118" s="213"/>
      <c r="F118" s="213"/>
      <c r="G118" s="213"/>
      <c r="H118" s="213"/>
      <c r="I118" s="213"/>
      <c r="J118" s="213"/>
      <c r="K118" s="209"/>
    </row>
    <row r="119" spans="2:11" customFormat="1" ht="18.75" customHeight="1">
      <c r="B119" s="214"/>
      <c r="C119" s="215"/>
      <c r="D119" s="215"/>
      <c r="E119" s="215"/>
      <c r="F119" s="216"/>
      <c r="G119" s="215"/>
      <c r="H119" s="215"/>
      <c r="I119" s="215"/>
      <c r="J119" s="215"/>
      <c r="K119" s="214"/>
    </row>
    <row r="120" spans="2:11" customFormat="1" ht="18.75" customHeight="1">
      <c r="B120" s="190"/>
      <c r="C120" s="190"/>
      <c r="D120" s="190"/>
      <c r="E120" s="190"/>
      <c r="F120" s="190"/>
      <c r="G120" s="190"/>
      <c r="H120" s="190"/>
      <c r="I120" s="190"/>
      <c r="J120" s="190"/>
      <c r="K120" s="190"/>
    </row>
    <row r="121" spans="2:11" customFormat="1" ht="7.5" customHeight="1">
      <c r="B121" s="217"/>
      <c r="C121" s="218"/>
      <c r="D121" s="218"/>
      <c r="E121" s="218"/>
      <c r="F121" s="218"/>
      <c r="G121" s="218"/>
      <c r="H121" s="218"/>
      <c r="I121" s="218"/>
      <c r="J121" s="218"/>
      <c r="K121" s="219"/>
    </row>
    <row r="122" spans="2:11" customFormat="1" ht="45" customHeight="1">
      <c r="B122" s="220"/>
      <c r="C122" s="290" t="s">
        <v>1272</v>
      </c>
      <c r="D122" s="290"/>
      <c r="E122" s="290"/>
      <c r="F122" s="290"/>
      <c r="G122" s="290"/>
      <c r="H122" s="290"/>
      <c r="I122" s="290"/>
      <c r="J122" s="290"/>
      <c r="K122" s="221"/>
    </row>
    <row r="123" spans="2:11" customFormat="1" ht="17.25" customHeight="1">
      <c r="B123" s="222"/>
      <c r="C123" s="196" t="s">
        <v>1218</v>
      </c>
      <c r="D123" s="196"/>
      <c r="E123" s="196"/>
      <c r="F123" s="196" t="s">
        <v>1219</v>
      </c>
      <c r="G123" s="197"/>
      <c r="H123" s="196" t="s">
        <v>56</v>
      </c>
      <c r="I123" s="196" t="s">
        <v>59</v>
      </c>
      <c r="J123" s="196" t="s">
        <v>1220</v>
      </c>
      <c r="K123" s="223"/>
    </row>
    <row r="124" spans="2:11" customFormat="1" ht="17.25" customHeight="1">
      <c r="B124" s="222"/>
      <c r="C124" s="198" t="s">
        <v>1221</v>
      </c>
      <c r="D124" s="198"/>
      <c r="E124" s="198"/>
      <c r="F124" s="199" t="s">
        <v>1222</v>
      </c>
      <c r="G124" s="200"/>
      <c r="H124" s="198"/>
      <c r="I124" s="198"/>
      <c r="J124" s="198" t="s">
        <v>1223</v>
      </c>
      <c r="K124" s="223"/>
    </row>
    <row r="125" spans="2:11" customFormat="1" ht="5.25" customHeight="1">
      <c r="B125" s="224"/>
      <c r="C125" s="201"/>
      <c r="D125" s="201"/>
      <c r="E125" s="201"/>
      <c r="F125" s="201"/>
      <c r="G125" s="225"/>
      <c r="H125" s="201"/>
      <c r="I125" s="201"/>
      <c r="J125" s="201"/>
      <c r="K125" s="226"/>
    </row>
    <row r="126" spans="2:11" customFormat="1" ht="15" customHeight="1">
      <c r="B126" s="224"/>
      <c r="C126" s="183" t="s">
        <v>1227</v>
      </c>
      <c r="D126" s="203"/>
      <c r="E126" s="203"/>
      <c r="F126" s="204" t="s">
        <v>1224</v>
      </c>
      <c r="G126" s="183"/>
      <c r="H126" s="183" t="s">
        <v>1264</v>
      </c>
      <c r="I126" s="183" t="s">
        <v>1226</v>
      </c>
      <c r="J126" s="183">
        <v>120</v>
      </c>
      <c r="K126" s="227"/>
    </row>
    <row r="127" spans="2:11" customFormat="1" ht="15" customHeight="1">
      <c r="B127" s="224"/>
      <c r="C127" s="183" t="s">
        <v>1273</v>
      </c>
      <c r="D127" s="183"/>
      <c r="E127" s="183"/>
      <c r="F127" s="204" t="s">
        <v>1224</v>
      </c>
      <c r="G127" s="183"/>
      <c r="H127" s="183" t="s">
        <v>1274</v>
      </c>
      <c r="I127" s="183" t="s">
        <v>1226</v>
      </c>
      <c r="J127" s="183" t="s">
        <v>1275</v>
      </c>
      <c r="K127" s="227"/>
    </row>
    <row r="128" spans="2:11" customFormat="1" ht="15" customHeight="1">
      <c r="B128" s="224"/>
      <c r="C128" s="183" t="s">
        <v>1172</v>
      </c>
      <c r="D128" s="183"/>
      <c r="E128" s="183"/>
      <c r="F128" s="204" t="s">
        <v>1224</v>
      </c>
      <c r="G128" s="183"/>
      <c r="H128" s="183" t="s">
        <v>1276</v>
      </c>
      <c r="I128" s="183" t="s">
        <v>1226</v>
      </c>
      <c r="J128" s="183" t="s">
        <v>1275</v>
      </c>
      <c r="K128" s="227"/>
    </row>
    <row r="129" spans="2:11" customFormat="1" ht="15" customHeight="1">
      <c r="B129" s="224"/>
      <c r="C129" s="183" t="s">
        <v>1235</v>
      </c>
      <c r="D129" s="183"/>
      <c r="E129" s="183"/>
      <c r="F129" s="204" t="s">
        <v>1230</v>
      </c>
      <c r="G129" s="183"/>
      <c r="H129" s="183" t="s">
        <v>1236</v>
      </c>
      <c r="I129" s="183" t="s">
        <v>1226</v>
      </c>
      <c r="J129" s="183">
        <v>15</v>
      </c>
      <c r="K129" s="227"/>
    </row>
    <row r="130" spans="2:11" customFormat="1" ht="15" customHeight="1">
      <c r="B130" s="224"/>
      <c r="C130" s="183" t="s">
        <v>1237</v>
      </c>
      <c r="D130" s="183"/>
      <c r="E130" s="183"/>
      <c r="F130" s="204" t="s">
        <v>1230</v>
      </c>
      <c r="G130" s="183"/>
      <c r="H130" s="183" t="s">
        <v>1238</v>
      </c>
      <c r="I130" s="183" t="s">
        <v>1226</v>
      </c>
      <c r="J130" s="183">
        <v>15</v>
      </c>
      <c r="K130" s="227"/>
    </row>
    <row r="131" spans="2:11" customFormat="1" ht="15" customHeight="1">
      <c r="B131" s="224"/>
      <c r="C131" s="183" t="s">
        <v>1239</v>
      </c>
      <c r="D131" s="183"/>
      <c r="E131" s="183"/>
      <c r="F131" s="204" t="s">
        <v>1230</v>
      </c>
      <c r="G131" s="183"/>
      <c r="H131" s="183" t="s">
        <v>1240</v>
      </c>
      <c r="I131" s="183" t="s">
        <v>1226</v>
      </c>
      <c r="J131" s="183">
        <v>20</v>
      </c>
      <c r="K131" s="227"/>
    </row>
    <row r="132" spans="2:11" customFormat="1" ht="15" customHeight="1">
      <c r="B132" s="224"/>
      <c r="C132" s="183" t="s">
        <v>1241</v>
      </c>
      <c r="D132" s="183"/>
      <c r="E132" s="183"/>
      <c r="F132" s="204" t="s">
        <v>1230</v>
      </c>
      <c r="G132" s="183"/>
      <c r="H132" s="183" t="s">
        <v>1242</v>
      </c>
      <c r="I132" s="183" t="s">
        <v>1226</v>
      </c>
      <c r="J132" s="183">
        <v>20</v>
      </c>
      <c r="K132" s="227"/>
    </row>
    <row r="133" spans="2:11" customFormat="1" ht="15" customHeight="1">
      <c r="B133" s="224"/>
      <c r="C133" s="183" t="s">
        <v>1229</v>
      </c>
      <c r="D133" s="183"/>
      <c r="E133" s="183"/>
      <c r="F133" s="204" t="s">
        <v>1230</v>
      </c>
      <c r="G133" s="183"/>
      <c r="H133" s="183" t="s">
        <v>1264</v>
      </c>
      <c r="I133" s="183" t="s">
        <v>1226</v>
      </c>
      <c r="J133" s="183">
        <v>50</v>
      </c>
      <c r="K133" s="227"/>
    </row>
    <row r="134" spans="2:11" customFormat="1" ht="15" customHeight="1">
      <c r="B134" s="224"/>
      <c r="C134" s="183" t="s">
        <v>1243</v>
      </c>
      <c r="D134" s="183"/>
      <c r="E134" s="183"/>
      <c r="F134" s="204" t="s">
        <v>1230</v>
      </c>
      <c r="G134" s="183"/>
      <c r="H134" s="183" t="s">
        <v>1264</v>
      </c>
      <c r="I134" s="183" t="s">
        <v>1226</v>
      </c>
      <c r="J134" s="183">
        <v>50</v>
      </c>
      <c r="K134" s="227"/>
    </row>
    <row r="135" spans="2:11" customFormat="1" ht="15" customHeight="1">
      <c r="B135" s="224"/>
      <c r="C135" s="183" t="s">
        <v>1249</v>
      </c>
      <c r="D135" s="183"/>
      <c r="E135" s="183"/>
      <c r="F135" s="204" t="s">
        <v>1230</v>
      </c>
      <c r="G135" s="183"/>
      <c r="H135" s="183" t="s">
        <v>1264</v>
      </c>
      <c r="I135" s="183" t="s">
        <v>1226</v>
      </c>
      <c r="J135" s="183">
        <v>50</v>
      </c>
      <c r="K135" s="227"/>
    </row>
    <row r="136" spans="2:11" customFormat="1" ht="15" customHeight="1">
      <c r="B136" s="224"/>
      <c r="C136" s="183" t="s">
        <v>1251</v>
      </c>
      <c r="D136" s="183"/>
      <c r="E136" s="183"/>
      <c r="F136" s="204" t="s">
        <v>1230</v>
      </c>
      <c r="G136" s="183"/>
      <c r="H136" s="183" t="s">
        <v>1264</v>
      </c>
      <c r="I136" s="183" t="s">
        <v>1226</v>
      </c>
      <c r="J136" s="183">
        <v>50</v>
      </c>
      <c r="K136" s="227"/>
    </row>
    <row r="137" spans="2:11" customFormat="1" ht="15" customHeight="1">
      <c r="B137" s="224"/>
      <c r="C137" s="183" t="s">
        <v>1252</v>
      </c>
      <c r="D137" s="183"/>
      <c r="E137" s="183"/>
      <c r="F137" s="204" t="s">
        <v>1230</v>
      </c>
      <c r="G137" s="183"/>
      <c r="H137" s="183" t="s">
        <v>1277</v>
      </c>
      <c r="I137" s="183" t="s">
        <v>1226</v>
      </c>
      <c r="J137" s="183">
        <v>255</v>
      </c>
      <c r="K137" s="227"/>
    </row>
    <row r="138" spans="2:11" customFormat="1" ht="15" customHeight="1">
      <c r="B138" s="224"/>
      <c r="C138" s="183" t="s">
        <v>1254</v>
      </c>
      <c r="D138" s="183"/>
      <c r="E138" s="183"/>
      <c r="F138" s="204" t="s">
        <v>1224</v>
      </c>
      <c r="G138" s="183"/>
      <c r="H138" s="183" t="s">
        <v>1278</v>
      </c>
      <c r="I138" s="183" t="s">
        <v>1256</v>
      </c>
      <c r="J138" s="183"/>
      <c r="K138" s="227"/>
    </row>
    <row r="139" spans="2:11" customFormat="1" ht="15" customHeight="1">
      <c r="B139" s="224"/>
      <c r="C139" s="183" t="s">
        <v>1257</v>
      </c>
      <c r="D139" s="183"/>
      <c r="E139" s="183"/>
      <c r="F139" s="204" t="s">
        <v>1224</v>
      </c>
      <c r="G139" s="183"/>
      <c r="H139" s="183" t="s">
        <v>1279</v>
      </c>
      <c r="I139" s="183" t="s">
        <v>1259</v>
      </c>
      <c r="J139" s="183"/>
      <c r="K139" s="227"/>
    </row>
    <row r="140" spans="2:11" customFormat="1" ht="15" customHeight="1">
      <c r="B140" s="224"/>
      <c r="C140" s="183" t="s">
        <v>1260</v>
      </c>
      <c r="D140" s="183"/>
      <c r="E140" s="183"/>
      <c r="F140" s="204" t="s">
        <v>1224</v>
      </c>
      <c r="G140" s="183"/>
      <c r="H140" s="183" t="s">
        <v>1260</v>
      </c>
      <c r="I140" s="183" t="s">
        <v>1259</v>
      </c>
      <c r="J140" s="183"/>
      <c r="K140" s="227"/>
    </row>
    <row r="141" spans="2:11" customFormat="1" ht="15" customHeight="1">
      <c r="B141" s="224"/>
      <c r="C141" s="183" t="s">
        <v>40</v>
      </c>
      <c r="D141" s="183"/>
      <c r="E141" s="183"/>
      <c r="F141" s="204" t="s">
        <v>1224</v>
      </c>
      <c r="G141" s="183"/>
      <c r="H141" s="183" t="s">
        <v>1280</v>
      </c>
      <c r="I141" s="183" t="s">
        <v>1259</v>
      </c>
      <c r="J141" s="183"/>
      <c r="K141" s="227"/>
    </row>
    <row r="142" spans="2:11" customFormat="1" ht="15" customHeight="1">
      <c r="B142" s="224"/>
      <c r="C142" s="183" t="s">
        <v>1281</v>
      </c>
      <c r="D142" s="183"/>
      <c r="E142" s="183"/>
      <c r="F142" s="204" t="s">
        <v>1224</v>
      </c>
      <c r="G142" s="183"/>
      <c r="H142" s="183" t="s">
        <v>1282</v>
      </c>
      <c r="I142" s="183" t="s">
        <v>1259</v>
      </c>
      <c r="J142" s="183"/>
      <c r="K142" s="227"/>
    </row>
    <row r="143" spans="2:11" customFormat="1" ht="15" customHeight="1">
      <c r="B143" s="228"/>
      <c r="C143" s="229"/>
      <c r="D143" s="229"/>
      <c r="E143" s="229"/>
      <c r="F143" s="229"/>
      <c r="G143" s="229"/>
      <c r="H143" s="229"/>
      <c r="I143" s="229"/>
      <c r="J143" s="229"/>
      <c r="K143" s="230"/>
    </row>
    <row r="144" spans="2:11" customFormat="1" ht="18.75" customHeight="1">
      <c r="B144" s="215"/>
      <c r="C144" s="215"/>
      <c r="D144" s="215"/>
      <c r="E144" s="215"/>
      <c r="F144" s="216"/>
      <c r="G144" s="215"/>
      <c r="H144" s="215"/>
      <c r="I144" s="215"/>
      <c r="J144" s="215"/>
      <c r="K144" s="215"/>
    </row>
    <row r="145" spans="2:11" customFormat="1" ht="18.75" customHeight="1">
      <c r="B145" s="190"/>
      <c r="C145" s="190"/>
      <c r="D145" s="190"/>
      <c r="E145" s="190"/>
      <c r="F145" s="190"/>
      <c r="G145" s="190"/>
      <c r="H145" s="190"/>
      <c r="I145" s="190"/>
      <c r="J145" s="190"/>
      <c r="K145" s="190"/>
    </row>
    <row r="146" spans="2:11" customFormat="1" ht="7.5" customHeight="1">
      <c r="B146" s="191"/>
      <c r="C146" s="192"/>
      <c r="D146" s="192"/>
      <c r="E146" s="192"/>
      <c r="F146" s="192"/>
      <c r="G146" s="192"/>
      <c r="H146" s="192"/>
      <c r="I146" s="192"/>
      <c r="J146" s="192"/>
      <c r="K146" s="193"/>
    </row>
    <row r="147" spans="2:11" customFormat="1" ht="45" customHeight="1">
      <c r="B147" s="194"/>
      <c r="C147" s="289" t="s">
        <v>1283</v>
      </c>
      <c r="D147" s="289"/>
      <c r="E147" s="289"/>
      <c r="F147" s="289"/>
      <c r="G147" s="289"/>
      <c r="H147" s="289"/>
      <c r="I147" s="289"/>
      <c r="J147" s="289"/>
      <c r="K147" s="195"/>
    </row>
    <row r="148" spans="2:11" customFormat="1" ht="17.25" customHeight="1">
      <c r="B148" s="194"/>
      <c r="C148" s="196" t="s">
        <v>1218</v>
      </c>
      <c r="D148" s="196"/>
      <c r="E148" s="196"/>
      <c r="F148" s="196" t="s">
        <v>1219</v>
      </c>
      <c r="G148" s="197"/>
      <c r="H148" s="196" t="s">
        <v>56</v>
      </c>
      <c r="I148" s="196" t="s">
        <v>59</v>
      </c>
      <c r="J148" s="196" t="s">
        <v>1220</v>
      </c>
      <c r="K148" s="195"/>
    </row>
    <row r="149" spans="2:11" customFormat="1" ht="17.25" customHeight="1">
      <c r="B149" s="194"/>
      <c r="C149" s="198" t="s">
        <v>1221</v>
      </c>
      <c r="D149" s="198"/>
      <c r="E149" s="198"/>
      <c r="F149" s="199" t="s">
        <v>1222</v>
      </c>
      <c r="G149" s="200"/>
      <c r="H149" s="198"/>
      <c r="I149" s="198"/>
      <c r="J149" s="198" t="s">
        <v>1223</v>
      </c>
      <c r="K149" s="195"/>
    </row>
    <row r="150" spans="2:11" customFormat="1" ht="5.25" customHeight="1">
      <c r="B150" s="206"/>
      <c r="C150" s="201"/>
      <c r="D150" s="201"/>
      <c r="E150" s="201"/>
      <c r="F150" s="201"/>
      <c r="G150" s="202"/>
      <c r="H150" s="201"/>
      <c r="I150" s="201"/>
      <c r="J150" s="201"/>
      <c r="K150" s="227"/>
    </row>
    <row r="151" spans="2:11" customFormat="1" ht="15" customHeight="1">
      <c r="B151" s="206"/>
      <c r="C151" s="231" t="s">
        <v>1227</v>
      </c>
      <c r="D151" s="183"/>
      <c r="E151" s="183"/>
      <c r="F151" s="232" t="s">
        <v>1224</v>
      </c>
      <c r="G151" s="183"/>
      <c r="H151" s="231" t="s">
        <v>1264</v>
      </c>
      <c r="I151" s="231" t="s">
        <v>1226</v>
      </c>
      <c r="J151" s="231">
        <v>120</v>
      </c>
      <c r="K151" s="227"/>
    </row>
    <row r="152" spans="2:11" customFormat="1" ht="15" customHeight="1">
      <c r="B152" s="206"/>
      <c r="C152" s="231" t="s">
        <v>1273</v>
      </c>
      <c r="D152" s="183"/>
      <c r="E152" s="183"/>
      <c r="F152" s="232" t="s">
        <v>1224</v>
      </c>
      <c r="G152" s="183"/>
      <c r="H152" s="231" t="s">
        <v>1284</v>
      </c>
      <c r="I152" s="231" t="s">
        <v>1226</v>
      </c>
      <c r="J152" s="231" t="s">
        <v>1275</v>
      </c>
      <c r="K152" s="227"/>
    </row>
    <row r="153" spans="2:11" customFormat="1" ht="15" customHeight="1">
      <c r="B153" s="206"/>
      <c r="C153" s="231" t="s">
        <v>1172</v>
      </c>
      <c r="D153" s="183"/>
      <c r="E153" s="183"/>
      <c r="F153" s="232" t="s">
        <v>1224</v>
      </c>
      <c r="G153" s="183"/>
      <c r="H153" s="231" t="s">
        <v>1285</v>
      </c>
      <c r="I153" s="231" t="s">
        <v>1226</v>
      </c>
      <c r="J153" s="231" t="s">
        <v>1275</v>
      </c>
      <c r="K153" s="227"/>
    </row>
    <row r="154" spans="2:11" customFormat="1" ht="15" customHeight="1">
      <c r="B154" s="206"/>
      <c r="C154" s="231" t="s">
        <v>1229</v>
      </c>
      <c r="D154" s="183"/>
      <c r="E154" s="183"/>
      <c r="F154" s="232" t="s">
        <v>1230</v>
      </c>
      <c r="G154" s="183"/>
      <c r="H154" s="231" t="s">
        <v>1264</v>
      </c>
      <c r="I154" s="231" t="s">
        <v>1226</v>
      </c>
      <c r="J154" s="231">
        <v>50</v>
      </c>
      <c r="K154" s="227"/>
    </row>
    <row r="155" spans="2:11" customFormat="1" ht="15" customHeight="1">
      <c r="B155" s="206"/>
      <c r="C155" s="231" t="s">
        <v>1232</v>
      </c>
      <c r="D155" s="183"/>
      <c r="E155" s="183"/>
      <c r="F155" s="232" t="s">
        <v>1224</v>
      </c>
      <c r="G155" s="183"/>
      <c r="H155" s="231" t="s">
        <v>1264</v>
      </c>
      <c r="I155" s="231" t="s">
        <v>1234</v>
      </c>
      <c r="J155" s="231"/>
      <c r="K155" s="227"/>
    </row>
    <row r="156" spans="2:11" customFormat="1" ht="15" customHeight="1">
      <c r="B156" s="206"/>
      <c r="C156" s="231" t="s">
        <v>1243</v>
      </c>
      <c r="D156" s="183"/>
      <c r="E156" s="183"/>
      <c r="F156" s="232" t="s">
        <v>1230</v>
      </c>
      <c r="G156" s="183"/>
      <c r="H156" s="231" t="s">
        <v>1264</v>
      </c>
      <c r="I156" s="231" t="s">
        <v>1226</v>
      </c>
      <c r="J156" s="231">
        <v>50</v>
      </c>
      <c r="K156" s="227"/>
    </row>
    <row r="157" spans="2:11" customFormat="1" ht="15" customHeight="1">
      <c r="B157" s="206"/>
      <c r="C157" s="231" t="s">
        <v>1251</v>
      </c>
      <c r="D157" s="183"/>
      <c r="E157" s="183"/>
      <c r="F157" s="232" t="s">
        <v>1230</v>
      </c>
      <c r="G157" s="183"/>
      <c r="H157" s="231" t="s">
        <v>1264</v>
      </c>
      <c r="I157" s="231" t="s">
        <v>1226</v>
      </c>
      <c r="J157" s="231">
        <v>50</v>
      </c>
      <c r="K157" s="227"/>
    </row>
    <row r="158" spans="2:11" customFormat="1" ht="15" customHeight="1">
      <c r="B158" s="206"/>
      <c r="C158" s="231" t="s">
        <v>1249</v>
      </c>
      <c r="D158" s="183"/>
      <c r="E158" s="183"/>
      <c r="F158" s="232" t="s">
        <v>1230</v>
      </c>
      <c r="G158" s="183"/>
      <c r="H158" s="231" t="s">
        <v>1264</v>
      </c>
      <c r="I158" s="231" t="s">
        <v>1226</v>
      </c>
      <c r="J158" s="231">
        <v>50</v>
      </c>
      <c r="K158" s="227"/>
    </row>
    <row r="159" spans="2:11" customFormat="1" ht="15" customHeight="1">
      <c r="B159" s="206"/>
      <c r="C159" s="231" t="s">
        <v>83</v>
      </c>
      <c r="D159" s="183"/>
      <c r="E159" s="183"/>
      <c r="F159" s="232" t="s">
        <v>1224</v>
      </c>
      <c r="G159" s="183"/>
      <c r="H159" s="231" t="s">
        <v>1286</v>
      </c>
      <c r="I159" s="231" t="s">
        <v>1226</v>
      </c>
      <c r="J159" s="231" t="s">
        <v>1287</v>
      </c>
      <c r="K159" s="227"/>
    </row>
    <row r="160" spans="2:11" customFormat="1" ht="15" customHeight="1">
      <c r="B160" s="206"/>
      <c r="C160" s="231" t="s">
        <v>1288</v>
      </c>
      <c r="D160" s="183"/>
      <c r="E160" s="183"/>
      <c r="F160" s="232" t="s">
        <v>1224</v>
      </c>
      <c r="G160" s="183"/>
      <c r="H160" s="231" t="s">
        <v>1289</v>
      </c>
      <c r="I160" s="231" t="s">
        <v>1259</v>
      </c>
      <c r="J160" s="231"/>
      <c r="K160" s="227"/>
    </row>
    <row r="161" spans="2:11" customFormat="1" ht="15" customHeight="1">
      <c r="B161" s="233"/>
      <c r="C161" s="213"/>
      <c r="D161" s="213"/>
      <c r="E161" s="213"/>
      <c r="F161" s="213"/>
      <c r="G161" s="213"/>
      <c r="H161" s="213"/>
      <c r="I161" s="213"/>
      <c r="J161" s="213"/>
      <c r="K161" s="234"/>
    </row>
    <row r="162" spans="2:11" customFormat="1" ht="18.75" customHeight="1">
      <c r="B162" s="215"/>
      <c r="C162" s="225"/>
      <c r="D162" s="225"/>
      <c r="E162" s="225"/>
      <c r="F162" s="235"/>
      <c r="G162" s="225"/>
      <c r="H162" s="225"/>
      <c r="I162" s="225"/>
      <c r="J162" s="225"/>
      <c r="K162" s="215"/>
    </row>
    <row r="163" spans="2:11" customFormat="1" ht="18.75" customHeight="1">
      <c r="B163" s="190"/>
      <c r="C163" s="190"/>
      <c r="D163" s="190"/>
      <c r="E163" s="190"/>
      <c r="F163" s="190"/>
      <c r="G163" s="190"/>
      <c r="H163" s="190"/>
      <c r="I163" s="190"/>
      <c r="J163" s="190"/>
      <c r="K163" s="190"/>
    </row>
    <row r="164" spans="2:11" customFormat="1" ht="7.5" customHeight="1">
      <c r="B164" s="172"/>
      <c r="C164" s="173"/>
      <c r="D164" s="173"/>
      <c r="E164" s="173"/>
      <c r="F164" s="173"/>
      <c r="G164" s="173"/>
      <c r="H164" s="173"/>
      <c r="I164" s="173"/>
      <c r="J164" s="173"/>
      <c r="K164" s="174"/>
    </row>
    <row r="165" spans="2:11" customFormat="1" ht="45" customHeight="1">
      <c r="B165" s="175"/>
      <c r="C165" s="290" t="s">
        <v>1290</v>
      </c>
      <c r="D165" s="290"/>
      <c r="E165" s="290"/>
      <c r="F165" s="290"/>
      <c r="G165" s="290"/>
      <c r="H165" s="290"/>
      <c r="I165" s="290"/>
      <c r="J165" s="290"/>
      <c r="K165" s="176"/>
    </row>
    <row r="166" spans="2:11" customFormat="1" ht="17.25" customHeight="1">
      <c r="B166" s="175"/>
      <c r="C166" s="196" t="s">
        <v>1218</v>
      </c>
      <c r="D166" s="196"/>
      <c r="E166" s="196"/>
      <c r="F166" s="196" t="s">
        <v>1219</v>
      </c>
      <c r="G166" s="236"/>
      <c r="H166" s="237" t="s">
        <v>56</v>
      </c>
      <c r="I166" s="237" t="s">
        <v>59</v>
      </c>
      <c r="J166" s="196" t="s">
        <v>1220</v>
      </c>
      <c r="K166" s="176"/>
    </row>
    <row r="167" spans="2:11" customFormat="1" ht="17.25" customHeight="1">
      <c r="B167" s="177"/>
      <c r="C167" s="198" t="s">
        <v>1221</v>
      </c>
      <c r="D167" s="198"/>
      <c r="E167" s="198"/>
      <c r="F167" s="199" t="s">
        <v>1222</v>
      </c>
      <c r="G167" s="238"/>
      <c r="H167" s="239"/>
      <c r="I167" s="239"/>
      <c r="J167" s="198" t="s">
        <v>1223</v>
      </c>
      <c r="K167" s="178"/>
    </row>
    <row r="168" spans="2:11" customFormat="1" ht="5.25" customHeight="1">
      <c r="B168" s="206"/>
      <c r="C168" s="201"/>
      <c r="D168" s="201"/>
      <c r="E168" s="201"/>
      <c r="F168" s="201"/>
      <c r="G168" s="202"/>
      <c r="H168" s="201"/>
      <c r="I168" s="201"/>
      <c r="J168" s="201"/>
      <c r="K168" s="227"/>
    </row>
    <row r="169" spans="2:11" customFormat="1" ht="15" customHeight="1">
      <c r="B169" s="206"/>
      <c r="C169" s="183" t="s">
        <v>1227</v>
      </c>
      <c r="D169" s="183"/>
      <c r="E169" s="183"/>
      <c r="F169" s="204" t="s">
        <v>1224</v>
      </c>
      <c r="G169" s="183"/>
      <c r="H169" s="183" t="s">
        <v>1264</v>
      </c>
      <c r="I169" s="183" t="s">
        <v>1226</v>
      </c>
      <c r="J169" s="183">
        <v>120</v>
      </c>
      <c r="K169" s="227"/>
    </row>
    <row r="170" spans="2:11" customFormat="1" ht="15" customHeight="1">
      <c r="B170" s="206"/>
      <c r="C170" s="183" t="s">
        <v>1273</v>
      </c>
      <c r="D170" s="183"/>
      <c r="E170" s="183"/>
      <c r="F170" s="204" t="s">
        <v>1224</v>
      </c>
      <c r="G170" s="183"/>
      <c r="H170" s="183" t="s">
        <v>1274</v>
      </c>
      <c r="I170" s="183" t="s">
        <v>1226</v>
      </c>
      <c r="J170" s="183" t="s">
        <v>1275</v>
      </c>
      <c r="K170" s="227"/>
    </row>
    <row r="171" spans="2:11" customFormat="1" ht="15" customHeight="1">
      <c r="B171" s="206"/>
      <c r="C171" s="183" t="s">
        <v>1172</v>
      </c>
      <c r="D171" s="183"/>
      <c r="E171" s="183"/>
      <c r="F171" s="204" t="s">
        <v>1224</v>
      </c>
      <c r="G171" s="183"/>
      <c r="H171" s="183" t="s">
        <v>1291</v>
      </c>
      <c r="I171" s="183" t="s">
        <v>1226</v>
      </c>
      <c r="J171" s="183" t="s">
        <v>1275</v>
      </c>
      <c r="K171" s="227"/>
    </row>
    <row r="172" spans="2:11" customFormat="1" ht="15" customHeight="1">
      <c r="B172" s="206"/>
      <c r="C172" s="183" t="s">
        <v>1229</v>
      </c>
      <c r="D172" s="183"/>
      <c r="E172" s="183"/>
      <c r="F172" s="204" t="s">
        <v>1230</v>
      </c>
      <c r="G172" s="183"/>
      <c r="H172" s="183" t="s">
        <v>1291</v>
      </c>
      <c r="I172" s="183" t="s">
        <v>1226</v>
      </c>
      <c r="J172" s="183">
        <v>50</v>
      </c>
      <c r="K172" s="227"/>
    </row>
    <row r="173" spans="2:11" customFormat="1" ht="15" customHeight="1">
      <c r="B173" s="206"/>
      <c r="C173" s="183" t="s">
        <v>1232</v>
      </c>
      <c r="D173" s="183"/>
      <c r="E173" s="183"/>
      <c r="F173" s="204" t="s">
        <v>1224</v>
      </c>
      <c r="G173" s="183"/>
      <c r="H173" s="183" t="s">
        <v>1291</v>
      </c>
      <c r="I173" s="183" t="s">
        <v>1234</v>
      </c>
      <c r="J173" s="183"/>
      <c r="K173" s="227"/>
    </row>
    <row r="174" spans="2:11" customFormat="1" ht="15" customHeight="1">
      <c r="B174" s="206"/>
      <c r="C174" s="183" t="s">
        <v>1243</v>
      </c>
      <c r="D174" s="183"/>
      <c r="E174" s="183"/>
      <c r="F174" s="204" t="s">
        <v>1230</v>
      </c>
      <c r="G174" s="183"/>
      <c r="H174" s="183" t="s">
        <v>1291</v>
      </c>
      <c r="I174" s="183" t="s">
        <v>1226</v>
      </c>
      <c r="J174" s="183">
        <v>50</v>
      </c>
      <c r="K174" s="227"/>
    </row>
    <row r="175" spans="2:11" customFormat="1" ht="15" customHeight="1">
      <c r="B175" s="206"/>
      <c r="C175" s="183" t="s">
        <v>1251</v>
      </c>
      <c r="D175" s="183"/>
      <c r="E175" s="183"/>
      <c r="F175" s="204" t="s">
        <v>1230</v>
      </c>
      <c r="G175" s="183"/>
      <c r="H175" s="183" t="s">
        <v>1291</v>
      </c>
      <c r="I175" s="183" t="s">
        <v>1226</v>
      </c>
      <c r="J175" s="183">
        <v>50</v>
      </c>
      <c r="K175" s="227"/>
    </row>
    <row r="176" spans="2:11" customFormat="1" ht="15" customHeight="1">
      <c r="B176" s="206"/>
      <c r="C176" s="183" t="s">
        <v>1249</v>
      </c>
      <c r="D176" s="183"/>
      <c r="E176" s="183"/>
      <c r="F176" s="204" t="s">
        <v>1230</v>
      </c>
      <c r="G176" s="183"/>
      <c r="H176" s="183" t="s">
        <v>1291</v>
      </c>
      <c r="I176" s="183" t="s">
        <v>1226</v>
      </c>
      <c r="J176" s="183">
        <v>50</v>
      </c>
      <c r="K176" s="227"/>
    </row>
    <row r="177" spans="2:11" customFormat="1" ht="15" customHeight="1">
      <c r="B177" s="206"/>
      <c r="C177" s="183" t="s">
        <v>114</v>
      </c>
      <c r="D177" s="183"/>
      <c r="E177" s="183"/>
      <c r="F177" s="204" t="s">
        <v>1224</v>
      </c>
      <c r="G177" s="183"/>
      <c r="H177" s="183" t="s">
        <v>1292</v>
      </c>
      <c r="I177" s="183" t="s">
        <v>1293</v>
      </c>
      <c r="J177" s="183"/>
      <c r="K177" s="227"/>
    </row>
    <row r="178" spans="2:11" customFormat="1" ht="15" customHeight="1">
      <c r="B178" s="206"/>
      <c r="C178" s="183" t="s">
        <v>59</v>
      </c>
      <c r="D178" s="183"/>
      <c r="E178" s="183"/>
      <c r="F178" s="204" t="s">
        <v>1224</v>
      </c>
      <c r="G178" s="183"/>
      <c r="H178" s="183" t="s">
        <v>1294</v>
      </c>
      <c r="I178" s="183" t="s">
        <v>1295</v>
      </c>
      <c r="J178" s="183">
        <v>1</v>
      </c>
      <c r="K178" s="227"/>
    </row>
    <row r="179" spans="2:11" customFormat="1" ht="15" customHeight="1">
      <c r="B179" s="206"/>
      <c r="C179" s="183" t="s">
        <v>55</v>
      </c>
      <c r="D179" s="183"/>
      <c r="E179" s="183"/>
      <c r="F179" s="204" t="s">
        <v>1224</v>
      </c>
      <c r="G179" s="183"/>
      <c r="H179" s="183" t="s">
        <v>1296</v>
      </c>
      <c r="I179" s="183" t="s">
        <v>1226</v>
      </c>
      <c r="J179" s="183">
        <v>20</v>
      </c>
      <c r="K179" s="227"/>
    </row>
    <row r="180" spans="2:11" customFormat="1" ht="15" customHeight="1">
      <c r="B180" s="206"/>
      <c r="C180" s="183" t="s">
        <v>56</v>
      </c>
      <c r="D180" s="183"/>
      <c r="E180" s="183"/>
      <c r="F180" s="204" t="s">
        <v>1224</v>
      </c>
      <c r="G180" s="183"/>
      <c r="H180" s="183" t="s">
        <v>1297</v>
      </c>
      <c r="I180" s="183" t="s">
        <v>1226</v>
      </c>
      <c r="J180" s="183">
        <v>255</v>
      </c>
      <c r="K180" s="227"/>
    </row>
    <row r="181" spans="2:11" customFormat="1" ht="15" customHeight="1">
      <c r="B181" s="206"/>
      <c r="C181" s="183" t="s">
        <v>115</v>
      </c>
      <c r="D181" s="183"/>
      <c r="E181" s="183"/>
      <c r="F181" s="204" t="s">
        <v>1224</v>
      </c>
      <c r="G181" s="183"/>
      <c r="H181" s="183" t="s">
        <v>1188</v>
      </c>
      <c r="I181" s="183" t="s">
        <v>1226</v>
      </c>
      <c r="J181" s="183">
        <v>10</v>
      </c>
      <c r="K181" s="227"/>
    </row>
    <row r="182" spans="2:11" customFormat="1" ht="15" customHeight="1">
      <c r="B182" s="206"/>
      <c r="C182" s="183" t="s">
        <v>116</v>
      </c>
      <c r="D182" s="183"/>
      <c r="E182" s="183"/>
      <c r="F182" s="204" t="s">
        <v>1224</v>
      </c>
      <c r="G182" s="183"/>
      <c r="H182" s="183" t="s">
        <v>1298</v>
      </c>
      <c r="I182" s="183" t="s">
        <v>1259</v>
      </c>
      <c r="J182" s="183"/>
      <c r="K182" s="227"/>
    </row>
    <row r="183" spans="2:11" customFormat="1" ht="15" customHeight="1">
      <c r="B183" s="206"/>
      <c r="C183" s="183" t="s">
        <v>1299</v>
      </c>
      <c r="D183" s="183"/>
      <c r="E183" s="183"/>
      <c r="F183" s="204" t="s">
        <v>1224</v>
      </c>
      <c r="G183" s="183"/>
      <c r="H183" s="183" t="s">
        <v>1300</v>
      </c>
      <c r="I183" s="183" t="s">
        <v>1259</v>
      </c>
      <c r="J183" s="183"/>
      <c r="K183" s="227"/>
    </row>
    <row r="184" spans="2:11" customFormat="1" ht="15" customHeight="1">
      <c r="B184" s="206"/>
      <c r="C184" s="183" t="s">
        <v>1288</v>
      </c>
      <c r="D184" s="183"/>
      <c r="E184" s="183"/>
      <c r="F184" s="204" t="s">
        <v>1224</v>
      </c>
      <c r="G184" s="183"/>
      <c r="H184" s="183" t="s">
        <v>1301</v>
      </c>
      <c r="I184" s="183" t="s">
        <v>1259</v>
      </c>
      <c r="J184" s="183"/>
      <c r="K184" s="227"/>
    </row>
    <row r="185" spans="2:11" customFormat="1" ht="15" customHeight="1">
      <c r="B185" s="206"/>
      <c r="C185" s="183" t="s">
        <v>118</v>
      </c>
      <c r="D185" s="183"/>
      <c r="E185" s="183"/>
      <c r="F185" s="204" t="s">
        <v>1230</v>
      </c>
      <c r="G185" s="183"/>
      <c r="H185" s="183" t="s">
        <v>1302</v>
      </c>
      <c r="I185" s="183" t="s">
        <v>1226</v>
      </c>
      <c r="J185" s="183">
        <v>50</v>
      </c>
      <c r="K185" s="227"/>
    </row>
    <row r="186" spans="2:11" customFormat="1" ht="15" customHeight="1">
      <c r="B186" s="206"/>
      <c r="C186" s="183" t="s">
        <v>1303</v>
      </c>
      <c r="D186" s="183"/>
      <c r="E186" s="183"/>
      <c r="F186" s="204" t="s">
        <v>1230</v>
      </c>
      <c r="G186" s="183"/>
      <c r="H186" s="183" t="s">
        <v>1304</v>
      </c>
      <c r="I186" s="183" t="s">
        <v>1305</v>
      </c>
      <c r="J186" s="183"/>
      <c r="K186" s="227"/>
    </row>
    <row r="187" spans="2:11" customFormat="1" ht="15" customHeight="1">
      <c r="B187" s="206"/>
      <c r="C187" s="183" t="s">
        <v>1306</v>
      </c>
      <c r="D187" s="183"/>
      <c r="E187" s="183"/>
      <c r="F187" s="204" t="s">
        <v>1230</v>
      </c>
      <c r="G187" s="183"/>
      <c r="H187" s="183" t="s">
        <v>1307</v>
      </c>
      <c r="I187" s="183" t="s">
        <v>1305</v>
      </c>
      <c r="J187" s="183"/>
      <c r="K187" s="227"/>
    </row>
    <row r="188" spans="2:11" customFormat="1" ht="15" customHeight="1">
      <c r="B188" s="206"/>
      <c r="C188" s="183" t="s">
        <v>1308</v>
      </c>
      <c r="D188" s="183"/>
      <c r="E188" s="183"/>
      <c r="F188" s="204" t="s">
        <v>1230</v>
      </c>
      <c r="G188" s="183"/>
      <c r="H188" s="183" t="s">
        <v>1309</v>
      </c>
      <c r="I188" s="183" t="s">
        <v>1305</v>
      </c>
      <c r="J188" s="183"/>
      <c r="K188" s="227"/>
    </row>
    <row r="189" spans="2:11" customFormat="1" ht="15" customHeight="1">
      <c r="B189" s="206"/>
      <c r="C189" s="240" t="s">
        <v>1310</v>
      </c>
      <c r="D189" s="183"/>
      <c r="E189" s="183"/>
      <c r="F189" s="204" t="s">
        <v>1230</v>
      </c>
      <c r="G189" s="183"/>
      <c r="H189" s="183" t="s">
        <v>1311</v>
      </c>
      <c r="I189" s="183" t="s">
        <v>1312</v>
      </c>
      <c r="J189" s="241" t="s">
        <v>1313</v>
      </c>
      <c r="K189" s="227"/>
    </row>
    <row r="190" spans="2:11" customFormat="1" ht="15" customHeight="1">
      <c r="B190" s="206"/>
      <c r="C190" s="240" t="s">
        <v>44</v>
      </c>
      <c r="D190" s="183"/>
      <c r="E190" s="183"/>
      <c r="F190" s="204" t="s">
        <v>1224</v>
      </c>
      <c r="G190" s="183"/>
      <c r="H190" s="180" t="s">
        <v>1314</v>
      </c>
      <c r="I190" s="183" t="s">
        <v>1315</v>
      </c>
      <c r="J190" s="183"/>
      <c r="K190" s="227"/>
    </row>
    <row r="191" spans="2:11" customFormat="1" ht="15" customHeight="1">
      <c r="B191" s="206"/>
      <c r="C191" s="240" t="s">
        <v>1316</v>
      </c>
      <c r="D191" s="183"/>
      <c r="E191" s="183"/>
      <c r="F191" s="204" t="s">
        <v>1224</v>
      </c>
      <c r="G191" s="183"/>
      <c r="H191" s="183" t="s">
        <v>1317</v>
      </c>
      <c r="I191" s="183" t="s">
        <v>1259</v>
      </c>
      <c r="J191" s="183"/>
      <c r="K191" s="227"/>
    </row>
    <row r="192" spans="2:11" customFormat="1" ht="15" customHeight="1">
      <c r="B192" s="206"/>
      <c r="C192" s="240" t="s">
        <v>1318</v>
      </c>
      <c r="D192" s="183"/>
      <c r="E192" s="183"/>
      <c r="F192" s="204" t="s">
        <v>1224</v>
      </c>
      <c r="G192" s="183"/>
      <c r="H192" s="183" t="s">
        <v>1319</v>
      </c>
      <c r="I192" s="183" t="s">
        <v>1259</v>
      </c>
      <c r="J192" s="183"/>
      <c r="K192" s="227"/>
    </row>
    <row r="193" spans="2:11" customFormat="1" ht="15" customHeight="1">
      <c r="B193" s="206"/>
      <c r="C193" s="240" t="s">
        <v>1320</v>
      </c>
      <c r="D193" s="183"/>
      <c r="E193" s="183"/>
      <c r="F193" s="204" t="s">
        <v>1230</v>
      </c>
      <c r="G193" s="183"/>
      <c r="H193" s="183" t="s">
        <v>1321</v>
      </c>
      <c r="I193" s="183" t="s">
        <v>1259</v>
      </c>
      <c r="J193" s="183"/>
      <c r="K193" s="227"/>
    </row>
    <row r="194" spans="2:11" customFormat="1" ht="15" customHeight="1">
      <c r="B194" s="233"/>
      <c r="C194" s="242"/>
      <c r="D194" s="213"/>
      <c r="E194" s="213"/>
      <c r="F194" s="213"/>
      <c r="G194" s="213"/>
      <c r="H194" s="213"/>
      <c r="I194" s="213"/>
      <c r="J194" s="213"/>
      <c r="K194" s="234"/>
    </row>
    <row r="195" spans="2:11" customFormat="1" ht="18.75" customHeight="1">
      <c r="B195" s="215"/>
      <c r="C195" s="225"/>
      <c r="D195" s="225"/>
      <c r="E195" s="225"/>
      <c r="F195" s="235"/>
      <c r="G195" s="225"/>
      <c r="H195" s="225"/>
      <c r="I195" s="225"/>
      <c r="J195" s="225"/>
      <c r="K195" s="215"/>
    </row>
    <row r="196" spans="2:11" customFormat="1" ht="18.75" customHeight="1">
      <c r="B196" s="215"/>
      <c r="C196" s="225"/>
      <c r="D196" s="225"/>
      <c r="E196" s="225"/>
      <c r="F196" s="235"/>
      <c r="G196" s="225"/>
      <c r="H196" s="225"/>
      <c r="I196" s="225"/>
      <c r="J196" s="225"/>
      <c r="K196" s="215"/>
    </row>
    <row r="197" spans="2:11" customFormat="1" ht="18.75" customHeight="1">
      <c r="B197" s="190"/>
      <c r="C197" s="190"/>
      <c r="D197" s="190"/>
      <c r="E197" s="190"/>
      <c r="F197" s="190"/>
      <c r="G197" s="190"/>
      <c r="H197" s="190"/>
      <c r="I197" s="190"/>
      <c r="J197" s="190"/>
      <c r="K197" s="190"/>
    </row>
    <row r="198" spans="2:11" customFormat="1" ht="11">
      <c r="B198" s="172"/>
      <c r="C198" s="173"/>
      <c r="D198" s="173"/>
      <c r="E198" s="173"/>
      <c r="F198" s="173"/>
      <c r="G198" s="173"/>
      <c r="H198" s="173"/>
      <c r="I198" s="173"/>
      <c r="J198" s="173"/>
      <c r="K198" s="174"/>
    </row>
    <row r="199" spans="2:11" customFormat="1" ht="21">
      <c r="B199" s="175"/>
      <c r="C199" s="290" t="s">
        <v>1322</v>
      </c>
      <c r="D199" s="290"/>
      <c r="E199" s="290"/>
      <c r="F199" s="290"/>
      <c r="G199" s="290"/>
      <c r="H199" s="290"/>
      <c r="I199" s="290"/>
      <c r="J199" s="290"/>
      <c r="K199" s="176"/>
    </row>
    <row r="200" spans="2:11" customFormat="1" ht="25.5" customHeight="1">
      <c r="B200" s="175"/>
      <c r="C200" s="243" t="s">
        <v>1323</v>
      </c>
      <c r="D200" s="243"/>
      <c r="E200" s="243"/>
      <c r="F200" s="243" t="s">
        <v>1324</v>
      </c>
      <c r="G200" s="244"/>
      <c r="H200" s="291" t="s">
        <v>1325</v>
      </c>
      <c r="I200" s="291"/>
      <c r="J200" s="291"/>
      <c r="K200" s="176"/>
    </row>
    <row r="201" spans="2:11" customFormat="1" ht="5.25" customHeight="1">
      <c r="B201" s="206"/>
      <c r="C201" s="201"/>
      <c r="D201" s="201"/>
      <c r="E201" s="201"/>
      <c r="F201" s="201"/>
      <c r="G201" s="225"/>
      <c r="H201" s="201"/>
      <c r="I201" s="201"/>
      <c r="J201" s="201"/>
      <c r="K201" s="227"/>
    </row>
    <row r="202" spans="2:11" customFormat="1" ht="15" customHeight="1">
      <c r="B202" s="206"/>
      <c r="C202" s="183" t="s">
        <v>1315</v>
      </c>
      <c r="D202" s="183"/>
      <c r="E202" s="183"/>
      <c r="F202" s="204" t="s">
        <v>45</v>
      </c>
      <c r="G202" s="183"/>
      <c r="H202" s="292" t="s">
        <v>1326</v>
      </c>
      <c r="I202" s="292"/>
      <c r="J202" s="292"/>
      <c r="K202" s="227"/>
    </row>
    <row r="203" spans="2:11" customFormat="1" ht="15" customHeight="1">
      <c r="B203" s="206"/>
      <c r="C203" s="183"/>
      <c r="D203" s="183"/>
      <c r="E203" s="183"/>
      <c r="F203" s="204" t="s">
        <v>46</v>
      </c>
      <c r="G203" s="183"/>
      <c r="H203" s="292" t="s">
        <v>1327</v>
      </c>
      <c r="I203" s="292"/>
      <c r="J203" s="292"/>
      <c r="K203" s="227"/>
    </row>
    <row r="204" spans="2:11" customFormat="1" ht="15" customHeight="1">
      <c r="B204" s="206"/>
      <c r="C204" s="183"/>
      <c r="D204" s="183"/>
      <c r="E204" s="183"/>
      <c r="F204" s="204" t="s">
        <v>49</v>
      </c>
      <c r="G204" s="183"/>
      <c r="H204" s="292" t="s">
        <v>1328</v>
      </c>
      <c r="I204" s="292"/>
      <c r="J204" s="292"/>
      <c r="K204" s="227"/>
    </row>
    <row r="205" spans="2:11" customFormat="1" ht="15" customHeight="1">
      <c r="B205" s="206"/>
      <c r="C205" s="183"/>
      <c r="D205" s="183"/>
      <c r="E205" s="183"/>
      <c r="F205" s="204" t="s">
        <v>47</v>
      </c>
      <c r="G205" s="183"/>
      <c r="H205" s="292" t="s">
        <v>1329</v>
      </c>
      <c r="I205" s="292"/>
      <c r="J205" s="292"/>
      <c r="K205" s="227"/>
    </row>
    <row r="206" spans="2:11" customFormat="1" ht="15" customHeight="1">
      <c r="B206" s="206"/>
      <c r="C206" s="183"/>
      <c r="D206" s="183"/>
      <c r="E206" s="183"/>
      <c r="F206" s="204" t="s">
        <v>48</v>
      </c>
      <c r="G206" s="183"/>
      <c r="H206" s="292" t="s">
        <v>1330</v>
      </c>
      <c r="I206" s="292"/>
      <c r="J206" s="292"/>
      <c r="K206" s="227"/>
    </row>
    <row r="207" spans="2:11" customFormat="1" ht="15" customHeight="1">
      <c r="B207" s="206"/>
      <c r="C207" s="183"/>
      <c r="D207" s="183"/>
      <c r="E207" s="183"/>
      <c r="F207" s="204"/>
      <c r="G207" s="183"/>
      <c r="H207" s="183"/>
      <c r="I207" s="183"/>
      <c r="J207" s="183"/>
      <c r="K207" s="227"/>
    </row>
    <row r="208" spans="2:11" customFormat="1" ht="15" customHeight="1">
      <c r="B208" s="206"/>
      <c r="C208" s="183" t="s">
        <v>1271</v>
      </c>
      <c r="D208" s="183"/>
      <c r="E208" s="183"/>
      <c r="F208" s="204" t="s">
        <v>78</v>
      </c>
      <c r="G208" s="183"/>
      <c r="H208" s="292" t="s">
        <v>1331</v>
      </c>
      <c r="I208" s="292"/>
      <c r="J208" s="292"/>
      <c r="K208" s="227"/>
    </row>
    <row r="209" spans="2:11" customFormat="1" ht="15" customHeight="1">
      <c r="B209" s="206"/>
      <c r="C209" s="183"/>
      <c r="D209" s="183"/>
      <c r="E209" s="183"/>
      <c r="F209" s="204" t="s">
        <v>1166</v>
      </c>
      <c r="G209" s="183"/>
      <c r="H209" s="292" t="s">
        <v>1167</v>
      </c>
      <c r="I209" s="292"/>
      <c r="J209" s="292"/>
      <c r="K209" s="227"/>
    </row>
    <row r="210" spans="2:11" customFormat="1" ht="15" customHeight="1">
      <c r="B210" s="206"/>
      <c r="C210" s="183"/>
      <c r="D210" s="183"/>
      <c r="E210" s="183"/>
      <c r="F210" s="204" t="s">
        <v>1164</v>
      </c>
      <c r="G210" s="183"/>
      <c r="H210" s="292" t="s">
        <v>1332</v>
      </c>
      <c r="I210" s="292"/>
      <c r="J210" s="292"/>
      <c r="K210" s="227"/>
    </row>
    <row r="211" spans="2:11" customFormat="1" ht="15" customHeight="1">
      <c r="B211" s="245"/>
      <c r="C211" s="183"/>
      <c r="D211" s="183"/>
      <c r="E211" s="183"/>
      <c r="F211" s="204" t="s">
        <v>1168</v>
      </c>
      <c r="G211" s="240"/>
      <c r="H211" s="293" t="s">
        <v>1169</v>
      </c>
      <c r="I211" s="293"/>
      <c r="J211" s="293"/>
      <c r="K211" s="246"/>
    </row>
    <row r="212" spans="2:11" customFormat="1" ht="15" customHeight="1">
      <c r="B212" s="245"/>
      <c r="C212" s="183"/>
      <c r="D212" s="183"/>
      <c r="E212" s="183"/>
      <c r="F212" s="204" t="s">
        <v>1170</v>
      </c>
      <c r="G212" s="240"/>
      <c r="H212" s="293" t="s">
        <v>1333</v>
      </c>
      <c r="I212" s="293"/>
      <c r="J212" s="293"/>
      <c r="K212" s="246"/>
    </row>
    <row r="213" spans="2:11" customFormat="1" ht="15" customHeight="1">
      <c r="B213" s="245"/>
      <c r="C213" s="183"/>
      <c r="D213" s="183"/>
      <c r="E213" s="183"/>
      <c r="F213" s="204"/>
      <c r="G213" s="240"/>
      <c r="H213" s="231"/>
      <c r="I213" s="231"/>
      <c r="J213" s="231"/>
      <c r="K213" s="246"/>
    </row>
    <row r="214" spans="2:11" customFormat="1" ht="15" customHeight="1">
      <c r="B214" s="245"/>
      <c r="C214" s="183" t="s">
        <v>1295</v>
      </c>
      <c r="D214" s="183"/>
      <c r="E214" s="183"/>
      <c r="F214" s="204">
        <v>1</v>
      </c>
      <c r="G214" s="240"/>
      <c r="H214" s="293" t="s">
        <v>1334</v>
      </c>
      <c r="I214" s="293"/>
      <c r="J214" s="293"/>
      <c r="K214" s="246"/>
    </row>
    <row r="215" spans="2:11" customFormat="1" ht="15" customHeight="1">
      <c r="B215" s="245"/>
      <c r="C215" s="183"/>
      <c r="D215" s="183"/>
      <c r="E215" s="183"/>
      <c r="F215" s="204">
        <v>2</v>
      </c>
      <c r="G215" s="240"/>
      <c r="H215" s="293" t="s">
        <v>1335</v>
      </c>
      <c r="I215" s="293"/>
      <c r="J215" s="293"/>
      <c r="K215" s="246"/>
    </row>
    <row r="216" spans="2:11" customFormat="1" ht="15" customHeight="1">
      <c r="B216" s="245"/>
      <c r="C216" s="183"/>
      <c r="D216" s="183"/>
      <c r="E216" s="183"/>
      <c r="F216" s="204">
        <v>3</v>
      </c>
      <c r="G216" s="240"/>
      <c r="H216" s="293" t="s">
        <v>1336</v>
      </c>
      <c r="I216" s="293"/>
      <c r="J216" s="293"/>
      <c r="K216" s="246"/>
    </row>
    <row r="217" spans="2:11" customFormat="1" ht="15" customHeight="1">
      <c r="B217" s="245"/>
      <c r="C217" s="183"/>
      <c r="D217" s="183"/>
      <c r="E217" s="183"/>
      <c r="F217" s="204">
        <v>4</v>
      </c>
      <c r="G217" s="240"/>
      <c r="H217" s="293" t="s">
        <v>1337</v>
      </c>
      <c r="I217" s="293"/>
      <c r="J217" s="293"/>
      <c r="K217" s="246"/>
    </row>
    <row r="218" spans="2:11" customFormat="1" ht="12.75" customHeight="1">
      <c r="B218" s="247"/>
      <c r="C218" s="248"/>
      <c r="D218" s="248"/>
      <c r="E218" s="248"/>
      <c r="F218" s="248"/>
      <c r="G218" s="248"/>
      <c r="H218" s="248"/>
      <c r="I218" s="248"/>
      <c r="J218" s="248"/>
      <c r="K218" s="249"/>
    </row>
  </sheetData>
  <sheetProtection formatCells="0" formatColumns="0" formatRows="0" insertColumns="0" insertRows="0" insertHyperlinks="0" deleteColumns="0" deleteRows="0" sort="0" autoFilter="0" pivotTables="0"/>
  <mergeCells count="77"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  <mergeCell ref="D27:J27"/>
    <mergeCell ref="D28:J28"/>
    <mergeCell ref="D30:J30"/>
    <mergeCell ref="D31:J31"/>
    <mergeCell ref="D33:J33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65:J65"/>
    <mergeCell ref="D66:J66"/>
    <mergeCell ref="D67:J67"/>
    <mergeCell ref="D68:J68"/>
    <mergeCell ref="D69:J69"/>
    <mergeCell ref="D59:J59"/>
    <mergeCell ref="D60:J60"/>
    <mergeCell ref="D61:J61"/>
    <mergeCell ref="D62:J62"/>
    <mergeCell ref="D63:J63"/>
    <mergeCell ref="C52:J52"/>
    <mergeCell ref="C54:J54"/>
    <mergeCell ref="C55:J55"/>
    <mergeCell ref="C57:J57"/>
    <mergeCell ref="D58:J58"/>
    <mergeCell ref="D47:J47"/>
    <mergeCell ref="E48:J48"/>
    <mergeCell ref="E49:J49"/>
    <mergeCell ref="E50:J50"/>
    <mergeCell ref="D51:J51"/>
    <mergeCell ref="H212:J212"/>
    <mergeCell ref="H214:J214"/>
    <mergeCell ref="H215:J215"/>
    <mergeCell ref="H216:J216"/>
    <mergeCell ref="H217:J217"/>
    <mergeCell ref="H206:J206"/>
    <mergeCell ref="H208:J208"/>
    <mergeCell ref="H209:J209"/>
    <mergeCell ref="H210:J210"/>
    <mergeCell ref="H211:J211"/>
    <mergeCell ref="H200:J200"/>
    <mergeCell ref="H202:J202"/>
    <mergeCell ref="H203:J203"/>
    <mergeCell ref="H204:J204"/>
    <mergeCell ref="H205:J205"/>
    <mergeCell ref="C102:J102"/>
    <mergeCell ref="C122:J122"/>
    <mergeCell ref="C147:J147"/>
    <mergeCell ref="C165:J165"/>
    <mergeCell ref="C199:J199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1036 - Zateplení BD ul. D...</vt:lpstr>
      <vt:lpstr>Pokyny pro vyplnění</vt:lpstr>
      <vt:lpstr>'1036 - Zateplení BD ul. D...'!Názvy_tisku</vt:lpstr>
      <vt:lpstr>'Rekapitulace stavby'!Názvy_tisku</vt:lpstr>
      <vt:lpstr>'1036 - Zateplení BD ul. D...'!Oblast_tisku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DESKTOP-423RRKU\Jitule</dc:creator>
  <cp:lastModifiedBy>Aleš Kmínek</cp:lastModifiedBy>
  <dcterms:created xsi:type="dcterms:W3CDTF">2025-03-02T11:42:31Z</dcterms:created>
  <dcterms:modified xsi:type="dcterms:W3CDTF">2025-08-12T10:09:47Z</dcterms:modified>
</cp:coreProperties>
</file>